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9360" activeTab="6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70" i="7"/>
  <c r="BJ28" i="5"/>
  <c r="BQ33" i="4"/>
  <c r="CV24" i="3"/>
  <c r="F16" i="2"/>
  <c r="E97" i="1"/>
  <c r="E78"/>
  <c r="E70"/>
  <c r="BN69" i="7"/>
  <c r="BN44"/>
  <c r="BN63"/>
  <c r="BN33"/>
  <c r="BP38" i="6"/>
  <c r="BP37"/>
  <c r="BP40"/>
  <c r="BP15"/>
  <c r="BP14"/>
  <c r="H16" i="2"/>
  <c r="G78" i="1"/>
  <c r="G70"/>
  <c r="G58"/>
  <c r="F58"/>
  <c r="E58"/>
  <c r="G46"/>
  <c r="F46"/>
  <c r="E34"/>
  <c r="BN40" i="7"/>
  <c r="BJ27" i="5"/>
  <c r="G16" i="2"/>
  <c r="F78" i="1"/>
  <c r="F70"/>
  <c r="G50"/>
  <c r="F50"/>
  <c r="E50"/>
  <c r="E41"/>
  <c r="E11"/>
  <c r="CV25" i="3" l="1"/>
  <c r="BN54" i="7"/>
  <c r="E51" i="1"/>
  <c r="BN11" i="5"/>
  <c r="G81" i="1"/>
  <c r="BJ34" i="5"/>
  <c r="BP42" i="6"/>
  <c r="F81" i="1"/>
  <c r="E81"/>
  <c r="BN12" i="5" s="1"/>
  <c r="BN14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  <c r="CH28" i="5"/>
  <c r="CD74" i="7" l="1"/>
</calcChain>
</file>

<file path=xl/sharedStrings.xml><?xml version="1.0" encoding="utf-8"?>
<sst xmlns="http://schemas.openxmlformats.org/spreadsheetml/2006/main" count="818" uniqueCount="534">
  <si>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</si>
  <si>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</si>
  <si>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</si>
  <si>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</si>
  <si>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</si>
  <si>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</si>
  <si>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</si>
  <si>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</si>
  <si>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</si>
  <si>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</si>
  <si>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</si>
  <si>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</si>
  <si>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</si>
  <si>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</si>
  <si>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</si>
  <si>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</si>
  <si>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</si>
  <si>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</si>
  <si>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</si>
  <si>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</si>
  <si>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</si>
  <si>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</si>
  <si>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</si>
  <si>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</si>
  <si>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</si>
  <si>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</si>
  <si>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</si>
  <si>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</si>
  <si>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</si>
  <si>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</si>
  <si>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</si>
  <si>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</si>
  <si>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</si>
  <si>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</si>
  <si>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</si>
  <si>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</si>
  <si>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</si>
  <si>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</si>
  <si>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</si>
  <si>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</si>
  <si>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</si>
  <si>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</si>
  <si>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</si>
  <si>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</si>
  <si>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</si>
  <si>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</si>
  <si>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</si>
  <si>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</si>
  <si>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</si>
  <si>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</si>
  <si>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</si>
  <si>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</si>
  <si>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</si>
  <si>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</si>
  <si>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в том числе: средства собственного бюджета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</si>
  <si>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</si>
  <si>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</si>
  <si>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</si>
  <si>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</si>
  <si>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</si>
  <si>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</si>
  <si>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</si>
  <si>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</si>
  <si>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</si>
  <si>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</si>
  <si>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</si>
  <si>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</si>
  <si>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</si>
  <si>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</si>
  <si>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</si>
  <si>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</si>
  <si>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</si>
  <si>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</si>
  <si>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</si>
  <si>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</si>
  <si>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</si>
  <si>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</si>
  <si>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</si>
  <si>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</si>
  <si>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</si>
  <si>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</si>
  <si>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</si>
  <si>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</si>
  <si>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</si>
  <si>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</si>
  <si>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</si>
  <si>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</si>
  <si>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</si>
  <si>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</si>
  <si>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</si>
  <si>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</si>
  <si>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</si>
  <si>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</si>
  <si>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</si>
  <si>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</si>
  <si>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</si>
  <si>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</si>
  <si>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</si>
  <si>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</si>
  <si>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</si>
  <si>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</si>
  <si>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</si>
  <si>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</si>
  <si>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</si>
  <si>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</si>
  <si>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</si>
  <si>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</si>
  <si>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</si>
  <si>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</si>
  <si>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</si>
  <si>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</si>
  <si>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</si>
  <si>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</si>
  <si>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</si>
  <si>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</si>
  <si>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</si>
  <si>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</si>
  <si>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</si>
  <si>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</si>
  <si>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</si>
  <si>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</si>
  <si>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</si>
  <si>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</si>
  <si>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</si>
  <si>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</si>
  <si>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</si>
  <si>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</si>
  <si>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</si>
  <si>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</si>
  <si>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</si>
  <si>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</si>
  <si>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</si>
  <si>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</si>
  <si>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</si>
  <si>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</si>
  <si>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</si>
  <si>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</si>
  <si>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</si>
  <si>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</si>
  <si>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</si>
  <si>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</si>
  <si>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</si>
  <si>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</si>
  <si>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</si>
  <si>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</si>
  <si>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</si>
  <si>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</si>
  <si>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</si>
  <si>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</si>
  <si>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</si>
  <si>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</si>
  <si>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</si>
  <si>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</si>
  <si>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</si>
  <si>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</si>
  <si>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</si>
  <si>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</si>
  <si>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</si>
  <si>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</si>
  <si>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</si>
  <si>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</si>
  <si>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</si>
  <si>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</si>
  <si>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</si>
  <si>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</si>
  <si>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</si>
  <si>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</si>
  <si>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</si>
  <si>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</si>
  <si>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</si>
  <si>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</si>
  <si>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</si>
  <si>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</si>
  <si>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</si>
  <si>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</si>
  <si>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</si>
  <si>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</si>
  <si>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</si>
  <si>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</si>
  <si>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</si>
  <si>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</si>
  <si>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</si>
  <si>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</si>
  <si>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</si>
  <si>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</si>
  <si>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</si>
  <si>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</si>
  <si>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</si>
  <si>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</si>
  <si>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</si>
  <si>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</si>
  <si>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</si>
  <si>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</si>
  <si>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</si>
  <si>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</si>
  <si>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</si>
  <si>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</si>
  <si>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</si>
  <si>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</si>
  <si>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</si>
  <si>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</si>
  <si>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</si>
  <si>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</si>
  <si>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</si>
  <si>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</si>
  <si>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</si>
  <si>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</si>
  <si>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</si>
  <si>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</si>
  <si>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</si>
  <si>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</si>
  <si>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</si>
  <si>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</si>
  <si>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</si>
  <si>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</si>
  <si>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</si>
  <si>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</si>
  <si>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</si>
  <si>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</si>
  <si>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</si>
  <si>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</si>
  <si>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</si>
  <si>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</si>
  <si>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</si>
  <si>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</si>
  <si>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</si>
  <si>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</si>
  <si>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</si>
  <si>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</si>
  <si>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</si>
  <si>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</si>
  <si>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</si>
  <si>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</si>
  <si>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</si>
  <si>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</si>
  <si>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</si>
  <si>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</si>
  <si>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</si>
  <si>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</si>
  <si>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</si>
  <si>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</si>
  <si>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</si>
  <si>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</si>
  <si>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</si>
  <si>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</si>
  <si>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</si>
  <si>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</si>
  <si>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</si>
  <si>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</si>
  <si>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</si>
  <si>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</si>
  <si>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</si>
  <si>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</si>
  <si>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</si>
  <si>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</si>
  <si>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</si>
  <si>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</si>
  <si>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</si>
  <si>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</si>
  <si>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</si>
  <si>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</si>
  <si>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</si>
  <si>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</si>
  <si>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</si>
  <si>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</si>
  <si>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</si>
  <si>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</si>
  <si>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</si>
  <si>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</si>
  <si>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</si>
  <si>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</si>
  <si>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</si>
  <si>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</si>
  <si>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</si>
  <si>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</si>
  <si>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</si>
  <si>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</si>
  <si>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</si>
  <si>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</si>
  <si>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</si>
  <si>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</si>
  <si>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</si>
  <si>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</si>
  <si>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</si>
  <si>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</si>
  <si>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</si>
  <si>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</si>
  <si>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</si>
  <si>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</si>
  <si>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</si>
  <si>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</si>
  <si>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</si>
  <si>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</si>
  <si>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</si>
  <si>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</si>
  <si>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</si>
  <si>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</si>
  <si>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</si>
  <si>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</si>
  <si>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</si>
  <si>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</si>
  <si>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</si>
  <si>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</si>
  <si>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</si>
  <si>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</si>
  <si>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</si>
  <si>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</si>
  <si>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</si>
  <si>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</si>
  <si>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</si>
  <si>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</si>
  <si>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</si>
  <si>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</si>
  <si>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</si>
  <si>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</si>
  <si>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</si>
  <si>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</si>
  <si>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</si>
  <si>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</si>
  <si>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</si>
  <si>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</si>
  <si>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</si>
  <si>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</si>
  <si>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</si>
  <si>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</si>
  <si>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</si>
  <si>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</si>
  <si>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</si>
  <si>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</si>
  <si>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</si>
  <si>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</si>
  <si>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</si>
  <si>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</si>
  <si>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</si>
  <si>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</si>
  <si>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</si>
  <si>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</si>
  <si>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</si>
  <si>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</si>
  <si>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</si>
  <si>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</si>
  <si>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</si>
  <si>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</si>
  <si>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</si>
  <si>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</si>
  <si>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</si>
  <si>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</si>
  <si>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</si>
  <si>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</si>
  <si>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</si>
  <si>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</si>
  <si>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</si>
  <si>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</si>
  <si>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</si>
  <si>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</si>
  <si>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</si>
  <si>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</si>
  <si>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</si>
  <si>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</si>
  <si>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</si>
  <si>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</si>
  <si>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</si>
  <si>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</si>
  <si>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</si>
  <si>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</si>
  <si>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</si>
  <si>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</si>
  <si>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</si>
  <si>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</si>
  <si>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</si>
  <si>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</si>
  <si>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</si>
  <si>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</si>
  <si>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</si>
  <si>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</si>
  <si>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</si>
  <si>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</si>
  <si>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</si>
  <si>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</si>
  <si>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</si>
  <si>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</si>
  <si>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</si>
  <si>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</si>
  <si>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</si>
  <si>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</si>
  <si>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</si>
  <si>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</si>
  <si>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</si>
  <si>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</si>
  <si>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</si>
  <si>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</si>
  <si>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</si>
  <si>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</si>
  <si>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</si>
  <si>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</si>
  <si>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</si>
  <si>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</si>
  <si>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</si>
  <si>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</si>
  <si>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</si>
  <si>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</si>
  <si>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</si>
  <si>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</si>
  <si>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</si>
  <si>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</si>
  <si>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</si>
  <si>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</si>
  <si>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</si>
  <si>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</si>
  <si>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</si>
  <si>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</si>
  <si>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</si>
  <si>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</si>
  <si>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</si>
  <si>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</si>
  <si>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</si>
  <si>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</si>
  <si>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</si>
  <si>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</si>
  <si>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</si>
  <si>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</si>
  <si>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</si>
  <si>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</si>
  <si>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</si>
  <si>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</si>
  <si>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</si>
  <si>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</si>
  <si>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</si>
  <si>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</si>
  <si>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</si>
  <si>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</si>
  <si>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</si>
  <si>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</si>
  <si>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</si>
  <si>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</si>
  <si>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</si>
  <si>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</si>
  <si>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</si>
  <si>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</si>
  <si>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</si>
  <si>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</si>
  <si>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</si>
  <si>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</si>
  <si>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</si>
  <si>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</si>
  <si>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</si>
  <si>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</si>
  <si>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</si>
  <si>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</si>
  <si>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</si>
  <si>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</si>
  <si>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</si>
  <si>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</si>
  <si>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</si>
  <si>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</si>
  <si>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</si>
  <si>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</si>
  <si>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</si>
  <si>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</si>
  <si>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</si>
  <si>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</si>
  <si>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</si>
  <si>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</si>
  <si>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</si>
  <si>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</si>
  <si>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</si>
  <si>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</si>
  <si>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</si>
  <si>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</si>
  <si>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</si>
  <si>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</si>
  <si>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</si>
  <si>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</si>
  <si>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</si>
  <si>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</si>
  <si>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</si>
  <si>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</si>
  <si>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</si>
  <si>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</si>
  <si>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</si>
  <si>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</si>
  <si>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</si>
  <si>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</si>
  <si>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</si>
  <si>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услуги по обучению педагогов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</si>
  <si>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</si>
  <si>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</si>
  <si>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</si>
  <si>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</si>
  <si>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</si>
  <si>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</si>
  <si>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</si>
  <si>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</si>
  <si>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</si>
  <si>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</si>
  <si>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ТО электроустановок</t>
  </si>
  <si>
    <t>296</t>
  </si>
  <si>
    <t>т с 20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</si>
  <si>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</si>
  <si>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</si>
  <si>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</si>
  <si>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</si>
  <si>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</si>
  <si>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</si>
  <si>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</si>
  <si>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</si>
  <si>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ремонт эл печи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</si>
  <si>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</si>
  <si>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</si>
  <si>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</si>
  <si>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поверка счетчика</t>
  </si>
  <si>
    <t>подготовка стат отчета</t>
  </si>
  <si>
    <t>СОУТ</t>
  </si>
  <si>
    <t>обучение по охране труда</t>
  </si>
  <si>
    <t>разработка программы энергосбережения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</si>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</sst>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righ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opLeftCell="A120" zoomScale="90" zoomScaleNormal="90" workbookViewId="0">
      <selection activeCell="E119" sqref="E119:E120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93"/>
      <c r="G1" s="193"/>
      <c r="H1" s="193"/>
    </row>
    <row r="2" spans="1:8">
      <c r="A2" s="1" t="s">
        <v>517</v>
      </c>
      <c r="B2" s="1"/>
      <c r="C2" s="1"/>
      <c r="D2" s="1"/>
      <c r="E2" s="167"/>
      <c r="F2" s="166"/>
      <c r="G2" s="166"/>
      <c r="H2" s="166"/>
    </row>
    <row r="3" spans="1:8" ht="28.5" customHeight="1">
      <c r="A3" s="202" t="s">
        <v>532</v>
      </c>
      <c r="B3" s="202"/>
      <c r="C3" s="202"/>
      <c r="D3" s="202"/>
      <c r="E3" s="167"/>
      <c r="F3" s="166"/>
      <c r="G3" s="166"/>
      <c r="H3" s="166"/>
    </row>
    <row r="4" spans="1:8">
      <c r="A4" s="203" t="s">
        <v>1</v>
      </c>
      <c r="B4" s="203"/>
      <c r="C4" s="203"/>
      <c r="D4" s="203"/>
      <c r="E4" s="167"/>
      <c r="F4" s="166"/>
      <c r="G4" s="166"/>
      <c r="H4" s="166"/>
    </row>
    <row r="5" spans="1:8">
      <c r="A5" s="199" t="s">
        <v>533</v>
      </c>
      <c r="B5" s="199"/>
      <c r="C5" s="199"/>
      <c r="D5" s="199"/>
      <c r="E5" s="167"/>
      <c r="F5" s="166"/>
      <c r="G5" s="166"/>
      <c r="H5" s="166"/>
    </row>
    <row r="6" spans="1:8" ht="18.75">
      <c r="A6" s="1" t="s">
        <v>517</v>
      </c>
      <c r="B6" s="1"/>
      <c r="C6" s="1"/>
      <c r="D6" s="1"/>
      <c r="E6" s="194" t="s">
        <v>0</v>
      </c>
      <c r="F6" s="194"/>
      <c r="G6" s="194"/>
      <c r="H6" s="194"/>
    </row>
    <row r="7" spans="1:8" ht="30" customHeight="1">
      <c r="A7" s="168" t="s">
        <v>524</v>
      </c>
      <c r="B7" s="169"/>
      <c r="C7" s="2"/>
      <c r="D7" s="2"/>
      <c r="E7" s="196" t="s">
        <v>525</v>
      </c>
      <c r="F7" s="196"/>
      <c r="G7" s="196"/>
      <c r="H7" s="196"/>
    </row>
    <row r="8" spans="1:8">
      <c r="A8" s="1" t="s">
        <v>521</v>
      </c>
      <c r="B8" s="1"/>
      <c r="C8" s="1"/>
      <c r="D8" s="1"/>
      <c r="E8" s="198" t="s">
        <v>1</v>
      </c>
      <c r="F8" s="198"/>
      <c r="G8" s="198"/>
      <c r="H8" s="198"/>
    </row>
    <row r="9" spans="1:8">
      <c r="A9" s="108" t="s">
        <v>518</v>
      </c>
      <c r="B9" s="1"/>
      <c r="C9" s="1"/>
      <c r="D9" s="1"/>
      <c r="E9" s="199" t="s">
        <v>520</v>
      </c>
      <c r="F9" s="199"/>
      <c r="G9" s="199"/>
      <c r="H9" s="199"/>
    </row>
    <row r="10" spans="1:8">
      <c r="A10" s="2"/>
      <c r="B10" s="2"/>
      <c r="C10" s="2" t="s">
        <v>519</v>
      </c>
      <c r="D10" s="2"/>
      <c r="E10" s="200" t="s">
        <v>274</v>
      </c>
      <c r="F10" s="200"/>
      <c r="G10" s="200"/>
      <c r="H10" s="200"/>
    </row>
    <row r="11" spans="1:8">
      <c r="A11" s="1"/>
      <c r="B11" s="1"/>
      <c r="C11" s="1"/>
      <c r="D11" s="1"/>
      <c r="E11" s="201">
        <f>H17</f>
        <v>44974</v>
      </c>
      <c r="F11" s="201"/>
      <c r="G11" s="201"/>
      <c r="H11" s="201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95" t="s">
        <v>527</v>
      </c>
      <c r="B13" s="195"/>
      <c r="C13" s="195"/>
      <c r="D13" s="195"/>
      <c r="E13" s="195"/>
      <c r="F13" s="195"/>
      <c r="G13" s="195"/>
      <c r="H13" s="57"/>
    </row>
    <row r="14" spans="1:8" ht="15.75">
      <c r="A14" s="195" t="s">
        <v>528</v>
      </c>
      <c r="B14" s="195"/>
      <c r="C14" s="195"/>
      <c r="D14" s="195"/>
      <c r="E14" s="195"/>
      <c r="F14" s="195"/>
      <c r="G14" s="58"/>
      <c r="H14" s="192"/>
    </row>
    <row r="15" spans="1:8" ht="15.75" thickBot="1">
      <c r="A15" s="1"/>
      <c r="B15" s="25"/>
      <c r="C15" s="25"/>
      <c r="D15" s="25"/>
      <c r="E15" s="37"/>
      <c r="F15" s="37"/>
      <c r="G15" s="37"/>
      <c r="H15" s="192"/>
    </row>
    <row r="16" spans="1:8">
      <c r="A16" s="69" t="s">
        <v>277</v>
      </c>
      <c r="B16" s="197">
        <f>H17</f>
        <v>44974</v>
      </c>
      <c r="C16" s="197"/>
      <c r="D16" s="190"/>
      <c r="E16" s="190"/>
      <c r="F16" s="133"/>
      <c r="G16" s="4"/>
      <c r="H16" s="59" t="s">
        <v>2</v>
      </c>
    </row>
    <row r="17" spans="1:8">
      <c r="A17" s="1" t="s">
        <v>4</v>
      </c>
      <c r="B17" s="191" t="s">
        <v>275</v>
      </c>
      <c r="C17" s="191"/>
      <c r="D17" s="191"/>
      <c r="E17" s="191"/>
      <c r="F17" s="133"/>
      <c r="G17" s="4" t="s">
        <v>3</v>
      </c>
      <c r="H17" s="66">
        <v>44974</v>
      </c>
    </row>
    <row r="18" spans="1:8">
      <c r="A18" s="1" t="s">
        <v>6</v>
      </c>
      <c r="B18" s="191"/>
      <c r="C18" s="191"/>
      <c r="D18" s="191"/>
      <c r="E18" s="191"/>
      <c r="F18" s="133"/>
      <c r="G18" s="4" t="s">
        <v>5</v>
      </c>
      <c r="H18" s="67" t="s">
        <v>286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479</v>
      </c>
    </row>
    <row r="21" spans="1:8">
      <c r="A21" s="1" t="s">
        <v>9</v>
      </c>
      <c r="B21" s="189" t="s">
        <v>522</v>
      </c>
      <c r="C21" s="189"/>
      <c r="D21" s="189"/>
      <c r="E21" s="189"/>
      <c r="F21" s="133"/>
      <c r="G21" s="4" t="s">
        <v>8</v>
      </c>
      <c r="H21" s="67" t="s">
        <v>480</v>
      </c>
    </row>
    <row r="22" spans="1:8">
      <c r="B22" s="190"/>
      <c r="C22" s="190"/>
      <c r="D22" s="190"/>
      <c r="E22" s="190"/>
      <c r="F22" s="133"/>
      <c r="G22" s="4" t="s">
        <v>10</v>
      </c>
      <c r="H22" s="67" t="s">
        <v>276</v>
      </c>
    </row>
    <row r="23" spans="1:8" ht="36" customHeight="1" thickBot="1">
      <c r="A23" s="1"/>
      <c r="B23" s="190"/>
      <c r="C23" s="190"/>
      <c r="D23" s="190"/>
      <c r="E23" s="190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86" t="s">
        <v>13</v>
      </c>
      <c r="B25" s="186"/>
      <c r="C25" s="186"/>
      <c r="D25" s="186"/>
      <c r="E25" s="186"/>
      <c r="F25" s="186"/>
      <c r="G25" s="186"/>
      <c r="H25" s="186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187" t="s">
        <v>18</v>
      </c>
      <c r="F27" s="188"/>
      <c r="G27" s="188"/>
      <c r="H27" s="188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491</v>
      </c>
      <c r="F28" s="19" t="s">
        <v>503</v>
      </c>
      <c r="G28" s="19" t="s">
        <v>529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287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288</v>
      </c>
      <c r="B35" s="85" t="s">
        <v>39</v>
      </c>
      <c r="C35" s="126" t="s">
        <v>38</v>
      </c>
      <c r="D35" s="126" t="s">
        <v>38</v>
      </c>
      <c r="E35" s="127">
        <f>E34+E36-E67+E130</f>
        <v>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</f>
        <v>22306815.620000001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175" t="s">
        <v>43</v>
      </c>
      <c r="C37" s="177" t="s">
        <v>44</v>
      </c>
      <c r="D37" s="177" t="s">
        <v>472</v>
      </c>
      <c r="E37" s="174">
        <v>221015.62</v>
      </c>
      <c r="F37" s="174">
        <v>221015.62</v>
      </c>
      <c r="G37" s="174">
        <v>221015.62</v>
      </c>
      <c r="H37" s="173">
        <f>H39</f>
        <v>0</v>
      </c>
    </row>
    <row r="38" spans="1:8">
      <c r="A38" s="91" t="s">
        <v>45</v>
      </c>
      <c r="B38" s="176"/>
      <c r="C38" s="177"/>
      <c r="D38" s="177"/>
      <c r="E38" s="174"/>
      <c r="F38" s="174"/>
      <c r="G38" s="174"/>
      <c r="H38" s="173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289</v>
      </c>
      <c r="E40" s="127">
        <f>E41+E50</f>
        <v>19788500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175" t="s">
        <v>50</v>
      </c>
      <c r="C41" s="177" t="s">
        <v>49</v>
      </c>
      <c r="D41" s="177"/>
      <c r="E41" s="174">
        <f>E45+E46</f>
        <v>17634500</v>
      </c>
      <c r="F41" s="174">
        <f t="shared" ref="F41:G41" si="2">F45+F46</f>
        <v>14834800</v>
      </c>
      <c r="G41" s="174">
        <f t="shared" si="2"/>
        <v>14834800</v>
      </c>
      <c r="H41" s="173">
        <f>H45+H46</f>
        <v>0</v>
      </c>
    </row>
    <row r="42" spans="1:8" ht="15" hidden="1" customHeight="1">
      <c r="A42" s="93" t="s">
        <v>51</v>
      </c>
      <c r="B42" s="178"/>
      <c r="C42" s="177"/>
      <c r="D42" s="177"/>
      <c r="E42" s="174"/>
      <c r="F42" s="174"/>
      <c r="G42" s="174"/>
      <c r="H42" s="173"/>
    </row>
    <row r="43" spans="1:8" ht="15" hidden="1" customHeight="1">
      <c r="A43" s="93" t="s">
        <v>52</v>
      </c>
      <c r="B43" s="178"/>
      <c r="C43" s="177"/>
      <c r="D43" s="177"/>
      <c r="E43" s="174"/>
      <c r="F43" s="174"/>
      <c r="G43" s="174"/>
      <c r="H43" s="173"/>
    </row>
    <row r="44" spans="1:8" ht="19.5" customHeight="1">
      <c r="A44" s="91" t="s">
        <v>53</v>
      </c>
      <c r="B44" s="176"/>
      <c r="C44" s="177"/>
      <c r="D44" s="177"/>
      <c r="E44" s="174"/>
      <c r="F44" s="174"/>
      <c r="G44" s="174"/>
      <c r="H44" s="173"/>
    </row>
    <row r="45" spans="1:8" ht="15" customHeight="1">
      <c r="A45" s="92" t="s">
        <v>54</v>
      </c>
      <c r="B45" s="85"/>
      <c r="C45" s="126"/>
      <c r="D45" s="126"/>
      <c r="E45" s="127">
        <v>6975700</v>
      </c>
      <c r="F45" s="161">
        <v>6152900</v>
      </c>
      <c r="G45" s="170">
        <v>6152900</v>
      </c>
      <c r="H45" s="128"/>
    </row>
    <row r="46" spans="1:8" ht="15" customHeight="1">
      <c r="A46" s="92" t="s">
        <v>55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56</v>
      </c>
      <c r="B47" s="175" t="s">
        <v>57</v>
      </c>
      <c r="C47" s="177" t="s">
        <v>49</v>
      </c>
      <c r="D47" s="177"/>
      <c r="E47" s="174"/>
      <c r="F47" s="174"/>
      <c r="G47" s="172"/>
      <c r="H47" s="173"/>
    </row>
    <row r="48" spans="1:8" ht="15" hidden="1" customHeight="1">
      <c r="A48" s="93" t="s">
        <v>58</v>
      </c>
      <c r="B48" s="178"/>
      <c r="C48" s="177"/>
      <c r="D48" s="177"/>
      <c r="E48" s="174"/>
      <c r="F48" s="174"/>
      <c r="G48" s="172"/>
      <c r="H48" s="173"/>
    </row>
    <row r="49" spans="1:8" ht="15" hidden="1" customHeight="1">
      <c r="A49" s="91" t="s">
        <v>59</v>
      </c>
      <c r="B49" s="176"/>
      <c r="C49" s="177"/>
      <c r="D49" s="177"/>
      <c r="E49" s="174"/>
      <c r="F49" s="174"/>
      <c r="G49" s="172"/>
      <c r="H49" s="173"/>
    </row>
    <row r="50" spans="1:8" ht="15" customHeight="1">
      <c r="A50" s="94" t="s">
        <v>60</v>
      </c>
      <c r="B50" s="85" t="s">
        <v>61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62</v>
      </c>
      <c r="B51" s="85" t="s">
        <v>63</v>
      </c>
      <c r="C51" s="126" t="s">
        <v>64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75" t="s">
        <v>65</v>
      </c>
      <c r="C52" s="177" t="s">
        <v>64</v>
      </c>
      <c r="D52" s="177"/>
      <c r="E52" s="174"/>
      <c r="F52" s="172"/>
      <c r="G52" s="172"/>
      <c r="H52" s="173"/>
    </row>
    <row r="53" spans="1:8">
      <c r="A53" s="91" t="s">
        <v>509</v>
      </c>
      <c r="B53" s="176"/>
      <c r="C53" s="177"/>
      <c r="D53" s="177"/>
      <c r="E53" s="174"/>
      <c r="F53" s="172"/>
      <c r="G53" s="172"/>
      <c r="H53" s="173"/>
    </row>
    <row r="54" spans="1:8">
      <c r="A54" s="94" t="s">
        <v>66</v>
      </c>
      <c r="B54" s="85" t="s">
        <v>67</v>
      </c>
      <c r="C54" s="126" t="s">
        <v>68</v>
      </c>
      <c r="D54" s="126" t="s">
        <v>290</v>
      </c>
      <c r="E54" s="127"/>
      <c r="F54" s="129"/>
      <c r="G54" s="129"/>
      <c r="H54" s="128"/>
    </row>
    <row r="55" spans="1:8">
      <c r="A55" s="92" t="s">
        <v>42</v>
      </c>
      <c r="B55" s="175"/>
      <c r="C55" s="177"/>
      <c r="D55" s="177"/>
      <c r="E55" s="174"/>
      <c r="F55" s="172"/>
      <c r="G55" s="172"/>
      <c r="H55" s="173"/>
    </row>
    <row r="56" spans="1:8">
      <c r="A56" s="91"/>
      <c r="B56" s="176"/>
      <c r="C56" s="177"/>
      <c r="D56" s="177"/>
      <c r="E56" s="174"/>
      <c r="F56" s="172"/>
      <c r="G56" s="172"/>
      <c r="H56" s="173"/>
    </row>
    <row r="57" spans="1:8" ht="18" customHeight="1">
      <c r="A57" s="94" t="s">
        <v>69</v>
      </c>
      <c r="B57" s="85" t="s">
        <v>70</v>
      </c>
      <c r="C57" s="126" t="s">
        <v>68</v>
      </c>
      <c r="D57" s="126"/>
      <c r="E57" s="127">
        <f>E58</f>
        <v>2297300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175" t="s">
        <v>72</v>
      </c>
      <c r="C58" s="177" t="s">
        <v>68</v>
      </c>
      <c r="D58" s="177" t="s">
        <v>290</v>
      </c>
      <c r="E58" s="174">
        <f>235000+1265500+796800</f>
        <v>2297300</v>
      </c>
      <c r="F58" s="174">
        <f>235000+1265500+796800</f>
        <v>2297300</v>
      </c>
      <c r="G58" s="174">
        <f>1265500+796800</f>
        <v>2062300</v>
      </c>
      <c r="H58" s="173"/>
    </row>
    <row r="59" spans="1:8">
      <c r="A59" s="91" t="s">
        <v>73</v>
      </c>
      <c r="B59" s="176"/>
      <c r="C59" s="177"/>
      <c r="D59" s="177"/>
      <c r="E59" s="174"/>
      <c r="F59" s="174"/>
      <c r="G59" s="174"/>
      <c r="H59" s="173"/>
    </row>
    <row r="60" spans="1:8" hidden="1">
      <c r="A60" s="91" t="s">
        <v>272</v>
      </c>
      <c r="B60" s="125" t="s">
        <v>271</v>
      </c>
      <c r="C60" s="126" t="s">
        <v>71</v>
      </c>
      <c r="D60" s="126"/>
      <c r="E60" s="127"/>
      <c r="F60" s="127"/>
      <c r="G60" s="127"/>
      <c r="H60" s="128"/>
    </row>
    <row r="61" spans="1:8" hidden="1">
      <c r="A61" s="94" t="s">
        <v>74</v>
      </c>
      <c r="B61" s="85" t="s">
        <v>75</v>
      </c>
      <c r="C61" s="126" t="s">
        <v>76</v>
      </c>
      <c r="D61" s="126" t="s">
        <v>473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75"/>
      <c r="C62" s="177"/>
      <c r="D62" s="177"/>
      <c r="E62" s="174"/>
      <c r="F62" s="172"/>
      <c r="G62" s="172"/>
      <c r="H62" s="173"/>
    </row>
    <row r="63" spans="1:8" hidden="1">
      <c r="A63" s="91"/>
      <c r="B63" s="176"/>
      <c r="C63" s="177"/>
      <c r="D63" s="177"/>
      <c r="E63" s="174"/>
      <c r="F63" s="172"/>
      <c r="G63" s="172"/>
      <c r="H63" s="173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291</v>
      </c>
      <c r="B65" s="85" t="s">
        <v>77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269</v>
      </c>
      <c r="B66" s="131" t="s">
        <v>79</v>
      </c>
      <c r="C66" s="132" t="s">
        <v>80</v>
      </c>
      <c r="D66" s="126"/>
      <c r="E66" s="128"/>
      <c r="F66" s="128"/>
      <c r="G66" s="128"/>
      <c r="H66" s="95" t="s">
        <v>38</v>
      </c>
    </row>
    <row r="67" spans="1:9">
      <c r="A67" s="86" t="s">
        <v>81</v>
      </c>
      <c r="B67" s="87" t="s">
        <v>82</v>
      </c>
      <c r="C67" s="88" t="s">
        <v>38</v>
      </c>
      <c r="D67" s="126"/>
      <c r="E67" s="89">
        <f>E68+E96+E111+E81</f>
        <v>22987497.050000001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175" t="s">
        <v>83</v>
      </c>
      <c r="C68" s="177" t="s">
        <v>38</v>
      </c>
      <c r="D68" s="177"/>
      <c r="E68" s="174">
        <f>E70+E71+E72+E73+E76</f>
        <v>15050687.1</v>
      </c>
      <c r="F68" s="174">
        <f>F70+F71+F72+F73+F76</f>
        <v>12463200</v>
      </c>
      <c r="G68" s="174">
        <f>G70+G71+G72+G73+G76</f>
        <v>12273200</v>
      </c>
      <c r="H68" s="173" t="s">
        <v>38</v>
      </c>
    </row>
    <row r="69" spans="1:9">
      <c r="A69" s="91" t="s">
        <v>84</v>
      </c>
      <c r="B69" s="176"/>
      <c r="C69" s="177"/>
      <c r="D69" s="177"/>
      <c r="E69" s="174"/>
      <c r="F69" s="174"/>
      <c r="G69" s="174"/>
      <c r="H69" s="173"/>
    </row>
    <row r="70" spans="1:9">
      <c r="A70" s="120" t="s">
        <v>42</v>
      </c>
      <c r="B70" s="175" t="s">
        <v>85</v>
      </c>
      <c r="C70" s="177" t="s">
        <v>86</v>
      </c>
      <c r="D70" s="126" t="s">
        <v>292</v>
      </c>
      <c r="E70" s="127">
        <f>1782300+7891100+972000+612000</f>
        <v>11257400</v>
      </c>
      <c r="F70" s="170">
        <f>1507800+6334800+972000+612000</f>
        <v>9426600</v>
      </c>
      <c r="G70" s="171">
        <f>1507800+6334800+972000+612000</f>
        <v>9426600</v>
      </c>
      <c r="H70" s="173" t="s">
        <v>38</v>
      </c>
    </row>
    <row r="71" spans="1:9">
      <c r="A71" s="121" t="s">
        <v>87</v>
      </c>
      <c r="B71" s="176"/>
      <c r="C71" s="177"/>
      <c r="D71" s="126" t="s">
        <v>293</v>
      </c>
      <c r="E71" s="96">
        <v>50000</v>
      </c>
      <c r="F71" s="96"/>
      <c r="G71" s="96"/>
      <c r="H71" s="173"/>
      <c r="I71" s="156">
        <f>E70+E71</f>
        <v>11307400</v>
      </c>
    </row>
    <row r="72" spans="1:9">
      <c r="A72" s="180" t="s">
        <v>88</v>
      </c>
      <c r="B72" s="182" t="s">
        <v>89</v>
      </c>
      <c r="C72" s="184" t="s">
        <v>90</v>
      </c>
      <c r="D72" s="126" t="s">
        <v>471</v>
      </c>
      <c r="E72" s="96">
        <v>190000</v>
      </c>
      <c r="F72" s="96">
        <v>190000</v>
      </c>
      <c r="G72" s="96"/>
      <c r="H72" s="128"/>
    </row>
    <row r="73" spans="1:9">
      <c r="A73" s="181"/>
      <c r="B73" s="183"/>
      <c r="C73" s="185"/>
      <c r="D73" s="126" t="s">
        <v>293</v>
      </c>
      <c r="E73" s="127"/>
      <c r="F73" s="129"/>
      <c r="G73" s="129"/>
      <c r="H73" s="128" t="s">
        <v>38</v>
      </c>
    </row>
    <row r="74" spans="1:9">
      <c r="A74" s="92" t="s">
        <v>91</v>
      </c>
      <c r="B74" s="175" t="s">
        <v>92</v>
      </c>
      <c r="C74" s="177" t="s">
        <v>93</v>
      </c>
      <c r="D74" s="126"/>
      <c r="E74" s="96"/>
      <c r="F74" s="96"/>
      <c r="G74" s="96"/>
      <c r="H74" s="173" t="s">
        <v>38</v>
      </c>
    </row>
    <row r="75" spans="1:9">
      <c r="A75" s="91" t="s">
        <v>94</v>
      </c>
      <c r="B75" s="176"/>
      <c r="C75" s="177"/>
      <c r="D75" s="126"/>
      <c r="E75" s="96"/>
      <c r="F75" s="96"/>
      <c r="G75" s="96"/>
      <c r="H75" s="173"/>
    </row>
    <row r="76" spans="1:9" ht="26.25" customHeight="1">
      <c r="A76" s="90" t="s">
        <v>95</v>
      </c>
      <c r="B76" s="175" t="s">
        <v>96</v>
      </c>
      <c r="C76" s="177" t="s">
        <v>97</v>
      </c>
      <c r="D76" s="177" t="s">
        <v>294</v>
      </c>
      <c r="E76" s="174">
        <f>E78+E80</f>
        <v>3553287.1</v>
      </c>
      <c r="F76" s="174">
        <f>F78+F80</f>
        <v>2846600</v>
      </c>
      <c r="G76" s="174">
        <f>G78+G80</f>
        <v>2846600</v>
      </c>
      <c r="H76" s="173" t="s">
        <v>38</v>
      </c>
    </row>
    <row r="77" spans="1:9">
      <c r="A77" s="91" t="s">
        <v>98</v>
      </c>
      <c r="B77" s="176"/>
      <c r="C77" s="177"/>
      <c r="D77" s="177"/>
      <c r="E77" s="174"/>
      <c r="F77" s="174"/>
      <c r="G77" s="174"/>
      <c r="H77" s="173"/>
    </row>
    <row r="78" spans="1:9">
      <c r="A78" s="92" t="s">
        <v>42</v>
      </c>
      <c r="B78" s="175" t="s">
        <v>99</v>
      </c>
      <c r="C78" s="177" t="s">
        <v>97</v>
      </c>
      <c r="D78" s="177" t="s">
        <v>294</v>
      </c>
      <c r="E78" s="174">
        <f>538100+2397900+293500+184800+124995.39+13991.71</f>
        <v>3553287.1</v>
      </c>
      <c r="F78" s="174">
        <f>455300+1913000+293500+184800</f>
        <v>2846600</v>
      </c>
      <c r="G78" s="174">
        <f>455300+1913000+293500+184800</f>
        <v>2846600</v>
      </c>
      <c r="H78" s="173" t="s">
        <v>38</v>
      </c>
    </row>
    <row r="79" spans="1:9">
      <c r="A79" s="91" t="s">
        <v>100</v>
      </c>
      <c r="B79" s="176"/>
      <c r="C79" s="177"/>
      <c r="D79" s="177"/>
      <c r="E79" s="174"/>
      <c r="F79" s="174"/>
      <c r="G79" s="174"/>
      <c r="H79" s="173"/>
    </row>
    <row r="80" spans="1:9">
      <c r="A80" s="94" t="s">
        <v>101</v>
      </c>
      <c r="B80" s="85" t="s">
        <v>102</v>
      </c>
      <c r="C80" s="126" t="s">
        <v>97</v>
      </c>
      <c r="D80" s="126"/>
      <c r="E80" s="127"/>
      <c r="F80" s="129"/>
      <c r="G80" s="129"/>
      <c r="H80" s="128" t="s">
        <v>38</v>
      </c>
    </row>
    <row r="81" spans="1:8">
      <c r="A81" s="94" t="s">
        <v>103</v>
      </c>
      <c r="B81" s="85" t="s">
        <v>104</v>
      </c>
      <c r="C81" s="126" t="s">
        <v>105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75" t="s">
        <v>106</v>
      </c>
      <c r="C82" s="177" t="s">
        <v>107</v>
      </c>
      <c r="D82" s="177"/>
      <c r="E82" s="174">
        <f>E85</f>
        <v>0</v>
      </c>
      <c r="F82" s="174">
        <f>F85</f>
        <v>0</v>
      </c>
      <c r="G82" s="174">
        <f>G85</f>
        <v>0</v>
      </c>
      <c r="H82" s="173" t="s">
        <v>38</v>
      </c>
    </row>
    <row r="83" spans="1:8" hidden="1">
      <c r="A83" s="93" t="s">
        <v>108</v>
      </c>
      <c r="B83" s="178"/>
      <c r="C83" s="177"/>
      <c r="D83" s="177"/>
      <c r="E83" s="174"/>
      <c r="F83" s="174"/>
      <c r="G83" s="174"/>
      <c r="H83" s="173"/>
    </row>
    <row r="84" spans="1:8" hidden="1">
      <c r="A84" s="91" t="s">
        <v>109</v>
      </c>
      <c r="B84" s="176"/>
      <c r="C84" s="177"/>
      <c r="D84" s="177"/>
      <c r="E84" s="174"/>
      <c r="F84" s="174"/>
      <c r="G84" s="174"/>
      <c r="H84" s="173"/>
    </row>
    <row r="85" spans="1:8" hidden="1">
      <c r="A85" s="92" t="s">
        <v>78</v>
      </c>
      <c r="B85" s="175" t="s">
        <v>110</v>
      </c>
      <c r="C85" s="177" t="s">
        <v>111</v>
      </c>
      <c r="D85" s="177"/>
      <c r="E85" s="174"/>
      <c r="F85" s="172"/>
      <c r="G85" s="172"/>
      <c r="H85" s="173" t="s">
        <v>38</v>
      </c>
    </row>
    <row r="86" spans="1:8" hidden="1">
      <c r="A86" s="93" t="s">
        <v>112</v>
      </c>
      <c r="B86" s="178"/>
      <c r="C86" s="177"/>
      <c r="D86" s="177"/>
      <c r="E86" s="174"/>
      <c r="F86" s="172"/>
      <c r="G86" s="172"/>
      <c r="H86" s="173"/>
    </row>
    <row r="87" spans="1:8" hidden="1">
      <c r="A87" s="91" t="s">
        <v>113</v>
      </c>
      <c r="B87" s="176"/>
      <c r="C87" s="177"/>
      <c r="D87" s="177"/>
      <c r="E87" s="174"/>
      <c r="F87" s="172"/>
      <c r="G87" s="172"/>
      <c r="H87" s="173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114</v>
      </c>
      <c r="B89" s="175" t="s">
        <v>115</v>
      </c>
      <c r="C89" s="177" t="s">
        <v>116</v>
      </c>
      <c r="D89" s="177" t="s">
        <v>496</v>
      </c>
      <c r="E89" s="174">
        <v>45000</v>
      </c>
      <c r="F89" s="174">
        <v>45000</v>
      </c>
      <c r="G89" s="174"/>
      <c r="H89" s="173" t="s">
        <v>38</v>
      </c>
    </row>
    <row r="90" spans="1:8">
      <c r="A90" s="91" t="s">
        <v>117</v>
      </c>
      <c r="B90" s="176"/>
      <c r="C90" s="177"/>
      <c r="D90" s="177"/>
      <c r="E90" s="174"/>
      <c r="F90" s="174"/>
      <c r="G90" s="174"/>
      <c r="H90" s="173"/>
    </row>
    <row r="91" spans="1:8" ht="24.75" hidden="1">
      <c r="A91" s="90" t="s">
        <v>118</v>
      </c>
      <c r="B91" s="175" t="s">
        <v>119</v>
      </c>
      <c r="C91" s="177" t="s">
        <v>120</v>
      </c>
      <c r="D91" s="177"/>
      <c r="E91" s="174"/>
      <c r="F91" s="172"/>
      <c r="G91" s="172"/>
      <c r="H91" s="173" t="s">
        <v>38</v>
      </c>
    </row>
    <row r="92" spans="1:8" ht="24.75" hidden="1">
      <c r="A92" s="93" t="s">
        <v>121</v>
      </c>
      <c r="B92" s="178"/>
      <c r="C92" s="177"/>
      <c r="D92" s="177"/>
      <c r="E92" s="174"/>
      <c r="F92" s="172"/>
      <c r="G92" s="172"/>
      <c r="H92" s="173"/>
    </row>
    <row r="93" spans="1:8" ht="24.75" hidden="1">
      <c r="A93" s="91" t="s">
        <v>122</v>
      </c>
      <c r="B93" s="176"/>
      <c r="C93" s="177"/>
      <c r="D93" s="177"/>
      <c r="E93" s="174"/>
      <c r="F93" s="172"/>
      <c r="G93" s="172"/>
      <c r="H93" s="173"/>
    </row>
    <row r="94" spans="1:8" ht="24.75" hidden="1">
      <c r="A94" s="92" t="s">
        <v>123</v>
      </c>
      <c r="B94" s="175" t="s">
        <v>124</v>
      </c>
      <c r="C94" s="177" t="s">
        <v>125</v>
      </c>
      <c r="D94" s="177"/>
      <c r="E94" s="174"/>
      <c r="F94" s="172"/>
      <c r="G94" s="172"/>
      <c r="H94" s="173" t="s">
        <v>38</v>
      </c>
    </row>
    <row r="95" spans="1:8" hidden="1">
      <c r="A95" s="91" t="s">
        <v>126</v>
      </c>
      <c r="B95" s="176"/>
      <c r="C95" s="177"/>
      <c r="D95" s="177"/>
      <c r="E95" s="174"/>
      <c r="F95" s="172"/>
      <c r="G95" s="172"/>
      <c r="H95" s="173"/>
    </row>
    <row r="96" spans="1:8">
      <c r="A96" s="91" t="s">
        <v>127</v>
      </c>
      <c r="B96" s="85" t="s">
        <v>128</v>
      </c>
      <c r="C96" s="126" t="s">
        <v>129</v>
      </c>
      <c r="D96" s="126" t="s">
        <v>295</v>
      </c>
      <c r="E96" s="127">
        <f>E97+E99+E101</f>
        <v>107550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78</v>
      </c>
      <c r="B97" s="175" t="s">
        <v>130</v>
      </c>
      <c r="C97" s="177" t="s">
        <v>131</v>
      </c>
      <c r="D97" s="177" t="s">
        <v>296</v>
      </c>
      <c r="E97" s="174">
        <f>66096.33+34031</f>
        <v>100127.33</v>
      </c>
      <c r="F97" s="174">
        <v>59500</v>
      </c>
      <c r="G97" s="174">
        <v>59500</v>
      </c>
      <c r="H97" s="173" t="s">
        <v>38</v>
      </c>
    </row>
    <row r="98" spans="1:8">
      <c r="A98" s="91" t="s">
        <v>132</v>
      </c>
      <c r="B98" s="176"/>
      <c r="C98" s="177"/>
      <c r="D98" s="177"/>
      <c r="E98" s="174"/>
      <c r="F98" s="174"/>
      <c r="G98" s="174"/>
      <c r="H98" s="173"/>
    </row>
    <row r="99" spans="1:8" ht="24.75">
      <c r="A99" s="92" t="s">
        <v>133</v>
      </c>
      <c r="B99" s="175" t="s">
        <v>134</v>
      </c>
      <c r="C99" s="177" t="s">
        <v>135</v>
      </c>
      <c r="D99" s="177" t="s">
        <v>296</v>
      </c>
      <c r="E99" s="174">
        <v>7419</v>
      </c>
      <c r="F99" s="174"/>
      <c r="G99" s="172"/>
      <c r="H99" s="173" t="s">
        <v>38</v>
      </c>
    </row>
    <row r="100" spans="1:8" ht="15.75" customHeight="1">
      <c r="A100" s="91" t="s">
        <v>136</v>
      </c>
      <c r="B100" s="176"/>
      <c r="C100" s="177"/>
      <c r="D100" s="177"/>
      <c r="E100" s="174"/>
      <c r="F100" s="174"/>
      <c r="G100" s="172"/>
      <c r="H100" s="173"/>
    </row>
    <row r="101" spans="1:8" ht="24" customHeight="1">
      <c r="A101" s="94" t="s">
        <v>137</v>
      </c>
      <c r="B101" s="85" t="s">
        <v>138</v>
      </c>
      <c r="C101" s="126" t="s">
        <v>139</v>
      </c>
      <c r="D101" s="126" t="s">
        <v>296</v>
      </c>
      <c r="E101" s="127">
        <v>3.67</v>
      </c>
      <c r="F101" s="161"/>
      <c r="G101" s="163"/>
      <c r="H101" s="128" t="s">
        <v>38</v>
      </c>
    </row>
    <row r="102" spans="1:8" ht="24.75">
      <c r="A102" s="94" t="s">
        <v>140</v>
      </c>
      <c r="B102" s="85" t="s">
        <v>141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78</v>
      </c>
      <c r="B103" s="175" t="s">
        <v>142</v>
      </c>
      <c r="C103" s="177" t="s">
        <v>143</v>
      </c>
      <c r="D103" s="177"/>
      <c r="E103" s="174"/>
      <c r="F103" s="172"/>
      <c r="G103" s="172"/>
      <c r="H103" s="173" t="s">
        <v>38</v>
      </c>
    </row>
    <row r="104" spans="1:8" ht="24.75">
      <c r="A104" s="91" t="s">
        <v>144</v>
      </c>
      <c r="B104" s="176"/>
      <c r="C104" s="177"/>
      <c r="D104" s="177"/>
      <c r="E104" s="174"/>
      <c r="F104" s="172"/>
      <c r="G104" s="172"/>
      <c r="H104" s="173"/>
    </row>
    <row r="105" spans="1:8">
      <c r="A105" s="94" t="s">
        <v>145</v>
      </c>
      <c r="B105" s="85" t="s">
        <v>146</v>
      </c>
      <c r="C105" s="126" t="s">
        <v>147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148</v>
      </c>
      <c r="B106" s="175" t="s">
        <v>149</v>
      </c>
      <c r="C106" s="177" t="s">
        <v>150</v>
      </c>
      <c r="D106" s="177"/>
      <c r="E106" s="174"/>
      <c r="F106" s="172"/>
      <c r="G106" s="172"/>
      <c r="H106" s="173" t="s">
        <v>38</v>
      </c>
    </row>
    <row r="107" spans="1:8">
      <c r="A107" s="91" t="s">
        <v>151</v>
      </c>
      <c r="B107" s="176"/>
      <c r="C107" s="177"/>
      <c r="D107" s="177"/>
      <c r="E107" s="174"/>
      <c r="F107" s="172"/>
      <c r="G107" s="172"/>
      <c r="H107" s="173"/>
    </row>
    <row r="108" spans="1:8" ht="24.75">
      <c r="A108" s="94" t="s">
        <v>152</v>
      </c>
      <c r="B108" s="85" t="s">
        <v>153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154</v>
      </c>
      <c r="B109" s="175" t="s">
        <v>155</v>
      </c>
      <c r="C109" s="177" t="s">
        <v>156</v>
      </c>
      <c r="D109" s="177"/>
      <c r="E109" s="174"/>
      <c r="F109" s="172"/>
      <c r="G109" s="172"/>
      <c r="H109" s="173" t="s">
        <v>38</v>
      </c>
    </row>
    <row r="110" spans="1:8" ht="24.75">
      <c r="A110" s="91" t="s">
        <v>157</v>
      </c>
      <c r="B110" s="176"/>
      <c r="C110" s="177"/>
      <c r="D110" s="177"/>
      <c r="E110" s="174"/>
      <c r="F110" s="172"/>
      <c r="G110" s="172"/>
      <c r="H110" s="173"/>
    </row>
    <row r="111" spans="1:8">
      <c r="A111" s="94" t="s">
        <v>297</v>
      </c>
      <c r="B111" s="85" t="s">
        <v>158</v>
      </c>
      <c r="C111" s="130" t="s">
        <v>38</v>
      </c>
      <c r="D111" s="130" t="s">
        <v>38</v>
      </c>
      <c r="E111" s="159">
        <f>E117+E118</f>
        <v>7784259.9500000002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175" t="s">
        <v>159</v>
      </c>
      <c r="C112" s="179" t="s">
        <v>160</v>
      </c>
      <c r="D112" s="179"/>
      <c r="E112" s="174"/>
      <c r="F112" s="172"/>
      <c r="G112" s="172"/>
      <c r="H112" s="173"/>
    </row>
    <row r="113" spans="1:9" ht="24.75">
      <c r="A113" s="91" t="s">
        <v>161</v>
      </c>
      <c r="B113" s="176"/>
      <c r="C113" s="179"/>
      <c r="D113" s="179"/>
      <c r="E113" s="174"/>
      <c r="F113" s="172"/>
      <c r="G113" s="172"/>
      <c r="H113" s="173"/>
    </row>
    <row r="114" spans="1:9" ht="24.75">
      <c r="A114" s="92" t="s">
        <v>162</v>
      </c>
      <c r="B114" s="175" t="s">
        <v>163</v>
      </c>
      <c r="C114" s="179" t="s">
        <v>164</v>
      </c>
      <c r="D114" s="179"/>
      <c r="E114" s="174"/>
      <c r="F114" s="172"/>
      <c r="G114" s="172"/>
      <c r="H114" s="173"/>
    </row>
    <row r="115" spans="1:9">
      <c r="A115" s="91" t="s">
        <v>165</v>
      </c>
      <c r="B115" s="176"/>
      <c r="C115" s="179"/>
      <c r="D115" s="179"/>
      <c r="E115" s="174"/>
      <c r="F115" s="172"/>
      <c r="G115" s="172"/>
      <c r="H115" s="173"/>
    </row>
    <row r="116" spans="1:9" s="68" customFormat="1" ht="24.75">
      <c r="A116" s="92" t="s">
        <v>266</v>
      </c>
      <c r="B116" s="131" t="s">
        <v>166</v>
      </c>
      <c r="C116" s="130" t="s">
        <v>167</v>
      </c>
      <c r="D116" s="130"/>
      <c r="E116" s="96"/>
      <c r="F116" s="96"/>
      <c r="G116" s="96"/>
      <c r="H116" s="128"/>
    </row>
    <row r="117" spans="1:9">
      <c r="A117" s="97" t="s">
        <v>270</v>
      </c>
      <c r="B117" s="98" t="s">
        <v>168</v>
      </c>
      <c r="C117" s="130" t="s">
        <v>169</v>
      </c>
      <c r="D117" s="130" t="s">
        <v>169</v>
      </c>
      <c r="E117" s="99">
        <v>6623732.3700000001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492</v>
      </c>
      <c r="B118" s="155"/>
      <c r="C118" s="153" t="s">
        <v>493</v>
      </c>
      <c r="D118" s="153" t="s">
        <v>493</v>
      </c>
      <c r="E118" s="99">
        <v>1160527.58</v>
      </c>
      <c r="F118" s="99">
        <v>678400</v>
      </c>
      <c r="G118" s="99">
        <v>678400</v>
      </c>
      <c r="H118" s="100"/>
      <c r="I118" s="157">
        <f>Лист2!F9</f>
        <v>7784259.9500000002</v>
      </c>
    </row>
    <row r="119" spans="1:9" ht="24.75">
      <c r="A119" s="92" t="s">
        <v>170</v>
      </c>
      <c r="B119" s="175" t="s">
        <v>171</v>
      </c>
      <c r="C119" s="177" t="s">
        <v>172</v>
      </c>
      <c r="D119" s="177"/>
      <c r="E119" s="174">
        <f>E121+E124</f>
        <v>0</v>
      </c>
      <c r="F119" s="174">
        <f>F121+F124</f>
        <v>0</v>
      </c>
      <c r="G119" s="174">
        <f>G121+G124</f>
        <v>0</v>
      </c>
      <c r="H119" s="173">
        <f>H121+H124</f>
        <v>0</v>
      </c>
    </row>
    <row r="120" spans="1:9">
      <c r="A120" s="91" t="s">
        <v>173</v>
      </c>
      <c r="B120" s="176"/>
      <c r="C120" s="177"/>
      <c r="D120" s="177"/>
      <c r="E120" s="174"/>
      <c r="F120" s="174"/>
      <c r="G120" s="174"/>
      <c r="H120" s="173"/>
    </row>
    <row r="121" spans="1:9">
      <c r="A121" s="92" t="s">
        <v>42</v>
      </c>
      <c r="B121" s="175" t="s">
        <v>174</v>
      </c>
      <c r="C121" s="177" t="s">
        <v>175</v>
      </c>
      <c r="D121" s="177"/>
      <c r="E121" s="174"/>
      <c r="F121" s="172"/>
      <c r="G121" s="172"/>
      <c r="H121" s="173"/>
    </row>
    <row r="122" spans="1:9" ht="24.75">
      <c r="A122" s="93" t="s">
        <v>176</v>
      </c>
      <c r="B122" s="178"/>
      <c r="C122" s="177"/>
      <c r="D122" s="177"/>
      <c r="E122" s="174"/>
      <c r="F122" s="172"/>
      <c r="G122" s="172"/>
      <c r="H122" s="173"/>
    </row>
    <row r="123" spans="1:9">
      <c r="A123" s="91" t="s">
        <v>177</v>
      </c>
      <c r="B123" s="176"/>
      <c r="C123" s="177"/>
      <c r="D123" s="177"/>
      <c r="E123" s="174"/>
      <c r="F123" s="172"/>
      <c r="G123" s="172"/>
      <c r="H123" s="173"/>
    </row>
    <row r="124" spans="1:9" ht="24.75">
      <c r="A124" s="92" t="s">
        <v>178</v>
      </c>
      <c r="B124" s="175" t="s">
        <v>179</v>
      </c>
      <c r="C124" s="177" t="s">
        <v>180</v>
      </c>
      <c r="D124" s="177"/>
      <c r="E124" s="174"/>
      <c r="F124" s="172"/>
      <c r="G124" s="172"/>
      <c r="H124" s="173"/>
    </row>
    <row r="125" spans="1:9">
      <c r="A125" s="91" t="s">
        <v>181</v>
      </c>
      <c r="B125" s="176"/>
      <c r="C125" s="177"/>
      <c r="D125" s="177"/>
      <c r="E125" s="174"/>
      <c r="F125" s="172"/>
      <c r="G125" s="172"/>
      <c r="H125" s="173"/>
    </row>
    <row r="126" spans="1:9">
      <c r="A126" s="101" t="s">
        <v>298</v>
      </c>
      <c r="B126" s="87" t="s">
        <v>182</v>
      </c>
      <c r="C126" s="88" t="s">
        <v>183</v>
      </c>
      <c r="D126" s="126"/>
      <c r="E126" s="127">
        <f>E127+E128+E129</f>
        <v>0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267</v>
      </c>
      <c r="B127" s="131" t="s">
        <v>184</v>
      </c>
      <c r="C127" s="126"/>
      <c r="D127" s="126"/>
      <c r="E127" s="96"/>
      <c r="F127" s="96"/>
      <c r="G127" s="96"/>
      <c r="H127" s="128" t="s">
        <v>38</v>
      </c>
    </row>
    <row r="128" spans="1:9">
      <c r="A128" s="94" t="s">
        <v>299</v>
      </c>
      <c r="B128" s="85" t="s">
        <v>185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300</v>
      </c>
      <c r="B129" s="85" t="s">
        <v>186</v>
      </c>
      <c r="C129" s="126"/>
      <c r="D129" s="126"/>
      <c r="E129" s="127"/>
      <c r="F129" s="129"/>
      <c r="G129" s="129"/>
      <c r="H129" s="128" t="s">
        <v>38</v>
      </c>
    </row>
    <row r="130" spans="1:8">
      <c r="A130" s="86" t="s">
        <v>301</v>
      </c>
      <c r="B130" s="87" t="s">
        <v>187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268</v>
      </c>
      <c r="B131" s="131" t="s">
        <v>188</v>
      </c>
      <c r="C131" s="126" t="s">
        <v>189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</sheetData>
  <mergeCells count="202"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43" zoomScale="90" zoomScaleNormal="90" workbookViewId="0">
      <selection activeCell="G11" sqref="G11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86" t="s">
        <v>190</v>
      </c>
      <c r="B1" s="186"/>
      <c r="C1" s="186"/>
      <c r="D1" s="186"/>
      <c r="E1" s="186"/>
      <c r="F1" s="186"/>
      <c r="G1" s="186"/>
      <c r="H1" s="186"/>
      <c r="I1" s="186"/>
    </row>
    <row r="2" spans="1:9">
      <c r="A2" s="1"/>
      <c r="B2" s="69" t="s">
        <v>277</v>
      </c>
      <c r="C2" s="220">
        <f>'дс 41'!H17</f>
        <v>44974</v>
      </c>
      <c r="D2" s="220"/>
      <c r="E2" s="220"/>
      <c r="F2" s="221"/>
      <c r="G2" s="133"/>
      <c r="H2" s="133"/>
      <c r="I2" s="133"/>
    </row>
    <row r="3" spans="1:9">
      <c r="A3" s="33" t="s">
        <v>191</v>
      </c>
      <c r="B3" s="26" t="s">
        <v>14</v>
      </c>
      <c r="C3" s="27" t="s">
        <v>192</v>
      </c>
      <c r="D3" s="27" t="s">
        <v>193</v>
      </c>
      <c r="E3" s="222" t="s">
        <v>488</v>
      </c>
      <c r="F3" s="217" t="s">
        <v>18</v>
      </c>
      <c r="G3" s="218"/>
      <c r="H3" s="218"/>
      <c r="I3" s="219"/>
    </row>
    <row r="4" spans="1:9">
      <c r="A4" s="41" t="s">
        <v>194</v>
      </c>
      <c r="B4" s="28"/>
      <c r="C4" s="29" t="s">
        <v>195</v>
      </c>
      <c r="D4" s="29" t="s">
        <v>196</v>
      </c>
      <c r="E4" s="223"/>
      <c r="F4" s="19" t="s">
        <v>491</v>
      </c>
      <c r="G4" s="19" t="s">
        <v>503</v>
      </c>
      <c r="H4" s="19" t="s">
        <v>529</v>
      </c>
      <c r="I4" s="117" t="s">
        <v>22</v>
      </c>
    </row>
    <row r="5" spans="1:9">
      <c r="A5" s="41"/>
      <c r="B5" s="28"/>
      <c r="C5" s="29"/>
      <c r="D5" s="29" t="s">
        <v>197</v>
      </c>
      <c r="E5" s="223"/>
      <c r="F5" s="30" t="s">
        <v>198</v>
      </c>
      <c r="G5" s="30" t="s">
        <v>199</v>
      </c>
      <c r="H5" s="30" t="s">
        <v>200</v>
      </c>
      <c r="I5" s="117" t="s">
        <v>28</v>
      </c>
    </row>
    <row r="6" spans="1:9">
      <c r="A6" s="41"/>
      <c r="B6" s="28"/>
      <c r="C6" s="29"/>
      <c r="D6" s="29"/>
      <c r="E6" s="223"/>
      <c r="F6" s="30" t="s">
        <v>201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24"/>
      <c r="F7" s="43" t="s">
        <v>202</v>
      </c>
      <c r="G7" s="43" t="s">
        <v>203</v>
      </c>
      <c r="H7" s="43" t="s">
        <v>203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204</v>
      </c>
      <c r="B9" s="10" t="s">
        <v>205</v>
      </c>
      <c r="C9" s="36" t="s">
        <v>206</v>
      </c>
      <c r="D9" s="11" t="s">
        <v>38</v>
      </c>
      <c r="E9" s="152"/>
      <c r="F9" s="46">
        <f t="shared" ref="F9:H9" si="0">F10+F11+F12+F13</f>
        <v>7784259.9500000002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207</v>
      </c>
      <c r="B10" s="45" t="s">
        <v>257</v>
      </c>
      <c r="C10" s="44" t="s">
        <v>208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209</v>
      </c>
      <c r="B11" s="56" t="s">
        <v>258</v>
      </c>
      <c r="C11" s="44" t="s">
        <v>210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211</v>
      </c>
      <c r="B12" s="56" t="s">
        <v>259</v>
      </c>
      <c r="C12" s="44" t="s">
        <v>212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213</v>
      </c>
      <c r="B13" s="56" t="s">
        <v>260</v>
      </c>
      <c r="C13" s="44" t="s">
        <v>214</v>
      </c>
      <c r="D13" s="40" t="s">
        <v>38</v>
      </c>
      <c r="E13" s="40"/>
      <c r="F13" s="50">
        <f>F14+F17+F20+F21+F24</f>
        <v>6528359.9500000002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215</v>
      </c>
      <c r="B14" s="56" t="s">
        <v>261</v>
      </c>
      <c r="C14" s="44" t="s">
        <v>216</v>
      </c>
      <c r="D14" s="40" t="s">
        <v>38</v>
      </c>
      <c r="E14" s="40"/>
      <c r="F14" s="50">
        <f>F15+F16</f>
        <v>3868663.83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217</v>
      </c>
      <c r="B15" s="56" t="s">
        <v>262</v>
      </c>
      <c r="C15" s="44" t="s">
        <v>218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220</v>
      </c>
      <c r="B16" s="137" t="s">
        <v>221</v>
      </c>
      <c r="C16" s="12" t="s">
        <v>222</v>
      </c>
      <c r="D16" s="135" t="s">
        <v>38</v>
      </c>
      <c r="E16" s="148"/>
      <c r="F16" s="62">
        <f>5124563.83-1255900</f>
        <v>3868663.83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223</v>
      </c>
      <c r="B17" s="56" t="s">
        <v>263</v>
      </c>
      <c r="C17" s="44" t="s">
        <v>224</v>
      </c>
      <c r="D17" s="40" t="s">
        <v>38</v>
      </c>
      <c r="E17" s="40"/>
      <c r="F17" s="50">
        <f>F18+F19</f>
        <v>0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225</v>
      </c>
      <c r="B18" s="56" t="s">
        <v>219</v>
      </c>
      <c r="C18" s="44" t="s">
        <v>226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227</v>
      </c>
      <c r="B19" s="137" t="s">
        <v>221</v>
      </c>
      <c r="C19" s="12" t="s">
        <v>228</v>
      </c>
      <c r="D19" s="135" t="s">
        <v>38</v>
      </c>
      <c r="E19" s="148"/>
      <c r="F19" s="74"/>
      <c r="G19" s="75"/>
      <c r="H19" s="75"/>
      <c r="I19" s="52"/>
    </row>
    <row r="20" spans="1:9" ht="29.25">
      <c r="A20" s="14" t="s">
        <v>229</v>
      </c>
      <c r="B20" s="137" t="s">
        <v>230</v>
      </c>
      <c r="C20" s="12" t="s">
        <v>231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232</v>
      </c>
      <c r="B21" s="137" t="s">
        <v>264</v>
      </c>
      <c r="C21" s="12" t="s">
        <v>233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234</v>
      </c>
      <c r="B22" s="122" t="s">
        <v>219</v>
      </c>
      <c r="C22" s="44" t="s">
        <v>235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236</v>
      </c>
      <c r="B23" s="137" t="s">
        <v>221</v>
      </c>
      <c r="C23" s="12" t="s">
        <v>237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238</v>
      </c>
      <c r="B24" s="137" t="s">
        <v>265</v>
      </c>
      <c r="C24" s="12" t="s">
        <v>239</v>
      </c>
      <c r="D24" s="135" t="s">
        <v>38</v>
      </c>
      <c r="E24" s="148"/>
      <c r="F24" s="54">
        <f>F25+F26</f>
        <v>2659696.12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240</v>
      </c>
      <c r="B25" s="56" t="s">
        <v>219</v>
      </c>
      <c r="C25" s="44" t="s">
        <v>241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242</v>
      </c>
      <c r="B26" s="137" t="s">
        <v>243</v>
      </c>
      <c r="C26" s="12" t="s">
        <v>244</v>
      </c>
      <c r="D26" s="135" t="s">
        <v>38</v>
      </c>
      <c r="E26" s="148"/>
      <c r="F26" s="74">
        <v>2659696.12</v>
      </c>
      <c r="G26" s="74">
        <v>2375015.62</v>
      </c>
      <c r="H26" s="74">
        <v>2375015.62</v>
      </c>
      <c r="I26" s="52"/>
    </row>
    <row r="27" spans="1:9" ht="26.25">
      <c r="A27" s="204" t="s">
        <v>245</v>
      </c>
      <c r="B27" s="45" t="s">
        <v>246</v>
      </c>
      <c r="C27" s="205" t="s">
        <v>247</v>
      </c>
      <c r="D27" s="207" t="s">
        <v>38</v>
      </c>
      <c r="E27" s="149"/>
      <c r="F27" s="209"/>
      <c r="G27" s="209"/>
      <c r="H27" s="209"/>
      <c r="I27" s="229">
        <f t="shared" ref="I27" si="2">I29</f>
        <v>0</v>
      </c>
    </row>
    <row r="28" spans="1:9" ht="29.25">
      <c r="A28" s="204"/>
      <c r="B28" s="140" t="s">
        <v>248</v>
      </c>
      <c r="C28" s="206"/>
      <c r="D28" s="208"/>
      <c r="E28" s="150"/>
      <c r="F28" s="210"/>
      <c r="G28" s="210"/>
      <c r="H28" s="210"/>
      <c r="I28" s="230"/>
    </row>
    <row r="29" spans="1:9">
      <c r="A29" s="204"/>
      <c r="B29" s="56" t="s">
        <v>249</v>
      </c>
      <c r="C29" s="205" t="s">
        <v>250</v>
      </c>
      <c r="D29" s="207"/>
      <c r="E29" s="149"/>
      <c r="F29" s="209"/>
      <c r="G29" s="209"/>
      <c r="H29" s="209"/>
      <c r="I29" s="229">
        <f>I14+I17+I20</f>
        <v>0</v>
      </c>
    </row>
    <row r="30" spans="1:9" ht="7.5" customHeight="1">
      <c r="A30" s="204"/>
      <c r="B30" s="140"/>
      <c r="C30" s="206"/>
      <c r="D30" s="208"/>
      <c r="E30" s="150"/>
      <c r="F30" s="210"/>
      <c r="G30" s="210"/>
      <c r="H30" s="210"/>
      <c r="I30" s="230"/>
    </row>
    <row r="31" spans="1:9" ht="26.25">
      <c r="A31" s="204" t="s">
        <v>251</v>
      </c>
      <c r="B31" s="45" t="s">
        <v>252</v>
      </c>
      <c r="C31" s="205" t="s">
        <v>253</v>
      </c>
      <c r="D31" s="207" t="s">
        <v>38</v>
      </c>
      <c r="E31" s="149"/>
      <c r="F31" s="209">
        <f>F13</f>
        <v>6528359.9500000002</v>
      </c>
      <c r="G31" s="209">
        <f t="shared" ref="G31:H31" si="3">G13</f>
        <v>6939415.6200000001</v>
      </c>
      <c r="H31" s="209">
        <f t="shared" si="3"/>
        <v>6939415.6200000001</v>
      </c>
      <c r="I31" s="211"/>
    </row>
    <row r="32" spans="1:9" ht="26.25">
      <c r="A32" s="204"/>
      <c r="B32" s="140" t="s">
        <v>254</v>
      </c>
      <c r="C32" s="206"/>
      <c r="D32" s="208"/>
      <c r="E32" s="150"/>
      <c r="F32" s="210"/>
      <c r="G32" s="210"/>
      <c r="H32" s="210"/>
      <c r="I32" s="213"/>
    </row>
    <row r="33" spans="1:9">
      <c r="A33" s="204"/>
      <c r="B33" s="56" t="s">
        <v>249</v>
      </c>
      <c r="C33" s="205" t="s">
        <v>255</v>
      </c>
      <c r="D33" s="207"/>
      <c r="E33" s="149"/>
      <c r="F33" s="209">
        <f>F31</f>
        <v>6528359.9500000002</v>
      </c>
      <c r="G33" s="209">
        <f t="shared" ref="G33:H33" si="4">G31</f>
        <v>6939415.6200000001</v>
      </c>
      <c r="H33" s="209">
        <f t="shared" si="4"/>
        <v>6939415.6200000001</v>
      </c>
      <c r="I33" s="211"/>
    </row>
    <row r="34" spans="1:9" ht="15.75" thickBot="1">
      <c r="A34" s="204"/>
      <c r="B34" s="138"/>
      <c r="C34" s="215"/>
      <c r="D34" s="216"/>
      <c r="E34" s="151"/>
      <c r="F34" s="214"/>
      <c r="G34" s="214"/>
      <c r="H34" s="214"/>
      <c r="I34" s="212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25"/>
      <c r="G36" s="226"/>
      <c r="H36" s="226"/>
      <c r="I36" s="133"/>
    </row>
    <row r="37" spans="1:9">
      <c r="B37" s="1" t="s">
        <v>282</v>
      </c>
      <c r="C37" s="139"/>
      <c r="D37" s="63"/>
      <c r="E37" s="63"/>
      <c r="F37" s="225" t="s">
        <v>280</v>
      </c>
      <c r="G37" s="226"/>
      <c r="H37" s="226"/>
      <c r="I37" s="133"/>
    </row>
    <row r="38" spans="1:9" s="65" customFormat="1" ht="12.75">
      <c r="A38" s="21"/>
      <c r="B38" s="1" t="s">
        <v>283</v>
      </c>
      <c r="C38" s="63"/>
      <c r="D38" s="63"/>
      <c r="E38" s="63"/>
      <c r="F38" s="227" t="s">
        <v>279</v>
      </c>
      <c r="G38" s="228"/>
      <c r="H38" s="228"/>
      <c r="I38" s="22"/>
    </row>
    <row r="39" spans="1:9" ht="9.75" customHeight="1">
      <c r="A39" s="21"/>
      <c r="B39" s="1"/>
      <c r="C39" s="72"/>
      <c r="D39" s="72"/>
      <c r="E39" s="72"/>
      <c r="F39" s="225"/>
      <c r="G39" s="226"/>
      <c r="H39" s="226"/>
      <c r="I39" s="22"/>
    </row>
    <row r="40" spans="1:9">
      <c r="B40" s="1" t="s">
        <v>278</v>
      </c>
      <c r="C40" s="1"/>
      <c r="D40" s="1"/>
      <c r="E40" s="1"/>
      <c r="F40" s="225" t="s">
        <v>281</v>
      </c>
      <c r="G40" s="226"/>
      <c r="H40" s="226"/>
      <c r="I40" s="133"/>
    </row>
    <row r="41" spans="1:9" s="65" customFormat="1" ht="12.75">
      <c r="A41" s="21"/>
      <c r="B41" s="1" t="s">
        <v>284</v>
      </c>
      <c r="C41" s="1"/>
      <c r="D41" s="1"/>
      <c r="E41" s="1"/>
      <c r="F41" s="227" t="s">
        <v>279</v>
      </c>
      <c r="G41" s="228"/>
      <c r="H41" s="228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256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507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273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508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285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0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302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303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304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95" t="s">
        <v>305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</row>
    <row r="6" spans="1:123" ht="15.75">
      <c r="A6" s="195" t="s">
        <v>523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</row>
    <row r="7" spans="1:123" ht="15.75">
      <c r="A7" s="264">
        <f>'дс 41'!H17</f>
        <v>44974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95" t="s">
        <v>306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62" t="s">
        <v>86</v>
      </c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63" t="s">
        <v>309</v>
      </c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95" t="s">
        <v>310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53" t="s">
        <v>191</v>
      </c>
      <c r="B17" s="254"/>
      <c r="C17" s="254"/>
      <c r="D17" s="255"/>
      <c r="E17" s="253" t="s">
        <v>311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5"/>
      <c r="U17" s="253" t="s">
        <v>312</v>
      </c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5"/>
      <c r="AG17" s="259" t="s">
        <v>313</v>
      </c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1"/>
      <c r="CK17" s="253" t="s">
        <v>314</v>
      </c>
      <c r="CL17" s="254"/>
      <c r="CM17" s="254"/>
      <c r="CN17" s="254"/>
      <c r="CO17" s="254"/>
      <c r="CP17" s="254"/>
      <c r="CQ17" s="254"/>
      <c r="CR17" s="254"/>
      <c r="CS17" s="254"/>
      <c r="CT17" s="254"/>
      <c r="CU17" s="255"/>
      <c r="CV17" s="253" t="s">
        <v>315</v>
      </c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5"/>
    </row>
    <row r="18" spans="1:123">
      <c r="A18" s="256" t="s">
        <v>194</v>
      </c>
      <c r="B18" s="257"/>
      <c r="C18" s="257"/>
      <c r="D18" s="258"/>
      <c r="E18" s="256" t="s">
        <v>316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8"/>
      <c r="U18" s="256" t="s">
        <v>317</v>
      </c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/>
      <c r="AG18" s="253" t="s">
        <v>318</v>
      </c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5"/>
      <c r="AU18" s="259" t="s">
        <v>42</v>
      </c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1"/>
      <c r="CK18" s="256" t="s">
        <v>319</v>
      </c>
      <c r="CL18" s="257"/>
      <c r="CM18" s="257"/>
      <c r="CN18" s="257"/>
      <c r="CO18" s="257"/>
      <c r="CP18" s="257"/>
      <c r="CQ18" s="257"/>
      <c r="CR18" s="257"/>
      <c r="CS18" s="257"/>
      <c r="CT18" s="257"/>
      <c r="CU18" s="258"/>
      <c r="CV18" s="256" t="s">
        <v>320</v>
      </c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8"/>
    </row>
    <row r="19" spans="1:123">
      <c r="A19" s="256"/>
      <c r="B19" s="257"/>
      <c r="C19" s="257"/>
      <c r="D19" s="258"/>
      <c r="E19" s="256" t="s">
        <v>321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  <c r="U19" s="256" t="s">
        <v>322</v>
      </c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8"/>
      <c r="AG19" s="256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8"/>
      <c r="AU19" s="253" t="s">
        <v>323</v>
      </c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5"/>
      <c r="BI19" s="253" t="s">
        <v>324</v>
      </c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5"/>
      <c r="BW19" s="253" t="s">
        <v>324</v>
      </c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5"/>
      <c r="CK19" s="256" t="s">
        <v>325</v>
      </c>
      <c r="CL19" s="257"/>
      <c r="CM19" s="257"/>
      <c r="CN19" s="257"/>
      <c r="CO19" s="257"/>
      <c r="CP19" s="257"/>
      <c r="CQ19" s="257"/>
      <c r="CR19" s="257"/>
      <c r="CS19" s="257"/>
      <c r="CT19" s="257"/>
      <c r="CU19" s="258"/>
      <c r="CV19" s="256" t="s">
        <v>326</v>
      </c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8"/>
    </row>
    <row r="20" spans="1:123">
      <c r="A20" s="256"/>
      <c r="B20" s="257"/>
      <c r="C20" s="257"/>
      <c r="D20" s="258"/>
      <c r="E20" s="256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56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8"/>
      <c r="AG20" s="256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8"/>
      <c r="AU20" s="256" t="s">
        <v>325</v>
      </c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8"/>
      <c r="BI20" s="256" t="s">
        <v>327</v>
      </c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8"/>
      <c r="BW20" s="256" t="s">
        <v>328</v>
      </c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8"/>
      <c r="CK20" s="256" t="s">
        <v>329</v>
      </c>
      <c r="CL20" s="257"/>
      <c r="CM20" s="257"/>
      <c r="CN20" s="257"/>
      <c r="CO20" s="257"/>
      <c r="CP20" s="257"/>
      <c r="CQ20" s="257"/>
      <c r="CR20" s="257"/>
      <c r="CS20" s="257"/>
      <c r="CT20" s="257"/>
      <c r="CU20" s="258"/>
      <c r="CV20" s="256" t="s">
        <v>330</v>
      </c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8"/>
    </row>
    <row r="21" spans="1:123">
      <c r="A21" s="256"/>
      <c r="B21" s="257"/>
      <c r="C21" s="257"/>
      <c r="D21" s="258"/>
      <c r="E21" s="256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8"/>
      <c r="U21" s="256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8"/>
      <c r="AG21" s="256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8"/>
      <c r="AU21" s="256" t="s">
        <v>331</v>
      </c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8"/>
      <c r="BI21" s="256" t="s">
        <v>332</v>
      </c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8"/>
      <c r="BW21" s="256" t="s">
        <v>332</v>
      </c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8"/>
      <c r="CK21" s="256"/>
      <c r="CL21" s="257"/>
      <c r="CM21" s="257"/>
      <c r="CN21" s="257"/>
      <c r="CO21" s="257"/>
      <c r="CP21" s="257"/>
      <c r="CQ21" s="257"/>
      <c r="CR21" s="257"/>
      <c r="CS21" s="257"/>
      <c r="CT21" s="257"/>
      <c r="CU21" s="258"/>
      <c r="CV21" s="256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8"/>
    </row>
    <row r="22" spans="1:123">
      <c r="A22" s="259">
        <v>1</v>
      </c>
      <c r="B22" s="260"/>
      <c r="C22" s="260"/>
      <c r="D22" s="261"/>
      <c r="E22" s="259">
        <v>2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1"/>
      <c r="U22" s="259">
        <v>3</v>
      </c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1"/>
      <c r="AG22" s="259">
        <v>4</v>
      </c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1"/>
      <c r="AU22" s="259">
        <v>5</v>
      </c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1"/>
      <c r="BI22" s="259">
        <v>6</v>
      </c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259">
        <v>7</v>
      </c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1"/>
      <c r="CK22" s="259">
        <v>8</v>
      </c>
      <c r="CL22" s="260"/>
      <c r="CM22" s="260"/>
      <c r="CN22" s="260"/>
      <c r="CO22" s="260"/>
      <c r="CP22" s="260"/>
      <c r="CQ22" s="260"/>
      <c r="CR22" s="260"/>
      <c r="CS22" s="260"/>
      <c r="CT22" s="260"/>
      <c r="CU22" s="261"/>
      <c r="CV22" s="259">
        <v>10</v>
      </c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1"/>
    </row>
    <row r="23" spans="1:123" ht="27.75" customHeight="1">
      <c r="A23" s="247"/>
      <c r="B23" s="248"/>
      <c r="C23" s="248"/>
      <c r="D23" s="249"/>
      <c r="E23" s="250" t="s">
        <v>476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U23" s="241">
        <v>1</v>
      </c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3"/>
      <c r="AG23" s="241">
        <f t="shared" ref="AG23:AG24" si="0">AU23+BI23+BW23</f>
        <v>46901.61</v>
      </c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3"/>
      <c r="AU23" s="237">
        <v>35121.29</v>
      </c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9"/>
      <c r="BI23" s="237">
        <v>8780.32</v>
      </c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9"/>
      <c r="BW23" s="237">
        <v>3000</v>
      </c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9"/>
      <c r="CK23" s="237"/>
      <c r="CL23" s="238"/>
      <c r="CM23" s="238"/>
      <c r="CN23" s="238"/>
      <c r="CO23" s="238"/>
      <c r="CP23" s="238"/>
      <c r="CQ23" s="238"/>
      <c r="CR23" s="238"/>
      <c r="CS23" s="238"/>
      <c r="CT23" s="238"/>
      <c r="CU23" s="239"/>
      <c r="CV23" s="237">
        <f t="shared" ref="CV23" si="1">AG23*U23*12</f>
        <v>562819.32000000007</v>
      </c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9"/>
    </row>
    <row r="24" spans="1:123">
      <c r="A24" s="247"/>
      <c r="B24" s="248"/>
      <c r="C24" s="248"/>
      <c r="D24" s="249"/>
      <c r="E24" s="250" t="s">
        <v>477</v>
      </c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2"/>
      <c r="U24" s="241">
        <v>16.25</v>
      </c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3"/>
      <c r="AG24" s="241">
        <f t="shared" si="0"/>
        <v>33944.879999999997</v>
      </c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37">
        <v>9109.83</v>
      </c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9"/>
      <c r="BI24" s="237">
        <v>2277.4499999999998</v>
      </c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9"/>
      <c r="BW24" s="237">
        <v>22557.599999999999</v>
      </c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9"/>
      <c r="CK24" s="237"/>
      <c r="CL24" s="238"/>
      <c r="CM24" s="238"/>
      <c r="CN24" s="238"/>
      <c r="CO24" s="238"/>
      <c r="CP24" s="238"/>
      <c r="CQ24" s="238"/>
      <c r="CR24" s="238"/>
      <c r="CS24" s="238"/>
      <c r="CT24" s="238"/>
      <c r="CU24" s="239"/>
      <c r="CV24" s="237">
        <f>AG24*U24*12-0.92</f>
        <v>6619250.6799999997</v>
      </c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9"/>
    </row>
    <row r="25" spans="1:123" ht="24.75" customHeight="1">
      <c r="A25" s="247"/>
      <c r="B25" s="248"/>
      <c r="C25" s="248"/>
      <c r="D25" s="249"/>
      <c r="E25" s="250" t="s">
        <v>478</v>
      </c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2"/>
      <c r="U25" s="241">
        <v>22.5</v>
      </c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3"/>
      <c r="AG25" s="241">
        <f>AU25+BI25+BW25</f>
        <v>15279</v>
      </c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3"/>
      <c r="AU25" s="237">
        <v>5971.66</v>
      </c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9"/>
      <c r="BI25" s="237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9"/>
      <c r="BW25" s="237">
        <v>9307.34</v>
      </c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9"/>
      <c r="CK25" s="265"/>
      <c r="CL25" s="266"/>
      <c r="CM25" s="266"/>
      <c r="CN25" s="266"/>
      <c r="CO25" s="266"/>
      <c r="CP25" s="266"/>
      <c r="CQ25" s="266"/>
      <c r="CR25" s="266"/>
      <c r="CS25" s="266"/>
      <c r="CT25" s="266"/>
      <c r="CU25" s="267"/>
      <c r="CV25" s="237">
        <f>AG25*U25*12</f>
        <v>4125330</v>
      </c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9"/>
    </row>
    <row r="26" spans="1:123">
      <c r="A26" s="241" t="s">
        <v>333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3"/>
      <c r="U26" s="244" t="s">
        <v>38</v>
      </c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6"/>
      <c r="AG26" s="241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3"/>
      <c r="AU26" s="231" t="s">
        <v>38</v>
      </c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31" t="s">
        <v>38</v>
      </c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3"/>
      <c r="BW26" s="231" t="s">
        <v>38</v>
      </c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3"/>
      <c r="CK26" s="234" t="s">
        <v>38</v>
      </c>
      <c r="CL26" s="235"/>
      <c r="CM26" s="235"/>
      <c r="CN26" s="235"/>
      <c r="CO26" s="235"/>
      <c r="CP26" s="235"/>
      <c r="CQ26" s="235"/>
      <c r="CR26" s="235"/>
      <c r="CS26" s="235"/>
      <c r="CT26" s="235"/>
      <c r="CU26" s="236"/>
      <c r="CV26" s="237">
        <f>CV23+CV24+CV25</f>
        <v>11307400</v>
      </c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9"/>
    </row>
    <row r="28" spans="1:123"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</row>
  </sheetData>
  <mergeCells count="92"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  <mergeCell ref="A24:D24"/>
    <mergeCell ref="E24:T24"/>
    <mergeCell ref="U24:AF24"/>
    <mergeCell ref="AG24:AT24"/>
    <mergeCell ref="AU24:BH24"/>
    <mergeCell ref="A23:D23"/>
    <mergeCell ref="E23:T23"/>
    <mergeCell ref="U23:AF23"/>
    <mergeCell ref="AG23:AT23"/>
    <mergeCell ref="CK23:CU23"/>
    <mergeCell ref="AG21:AT21"/>
    <mergeCell ref="AU21:BH21"/>
    <mergeCell ref="U22:AF22"/>
    <mergeCell ref="AG22:AT22"/>
    <mergeCell ref="AU22:BH22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86" t="s">
        <v>334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53" t="s">
        <v>191</v>
      </c>
      <c r="B3" s="254"/>
      <c r="C3" s="254"/>
      <c r="D3" s="255"/>
      <c r="E3" s="253" t="s">
        <v>335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  <c r="AJ3" s="253" t="s">
        <v>336</v>
      </c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5"/>
      <c r="AX3" s="253" t="s">
        <v>337</v>
      </c>
      <c r="AY3" s="254"/>
      <c r="AZ3" s="254"/>
      <c r="BA3" s="254"/>
      <c r="BB3" s="254"/>
      <c r="BC3" s="254"/>
      <c r="BD3" s="254"/>
      <c r="BE3" s="254"/>
      <c r="BF3" s="255"/>
      <c r="BG3" s="253" t="s">
        <v>337</v>
      </c>
      <c r="BH3" s="254"/>
      <c r="BI3" s="254"/>
      <c r="BJ3" s="254"/>
      <c r="BK3" s="254"/>
      <c r="BL3" s="254"/>
      <c r="BM3" s="254"/>
      <c r="BN3" s="254"/>
      <c r="BO3" s="255"/>
      <c r="BP3" s="253" t="s">
        <v>338</v>
      </c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5"/>
    </row>
    <row r="4" spans="1:94">
      <c r="A4" s="256" t="s">
        <v>194</v>
      </c>
      <c r="B4" s="257"/>
      <c r="C4" s="257"/>
      <c r="D4" s="258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8"/>
      <c r="AJ4" s="256" t="s">
        <v>339</v>
      </c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8"/>
      <c r="AX4" s="256" t="s">
        <v>340</v>
      </c>
      <c r="AY4" s="257"/>
      <c r="AZ4" s="257"/>
      <c r="BA4" s="257"/>
      <c r="BB4" s="257"/>
      <c r="BC4" s="257"/>
      <c r="BD4" s="257"/>
      <c r="BE4" s="257"/>
      <c r="BF4" s="258"/>
      <c r="BG4" s="256" t="s">
        <v>341</v>
      </c>
      <c r="BH4" s="257"/>
      <c r="BI4" s="257"/>
      <c r="BJ4" s="257"/>
      <c r="BK4" s="257"/>
      <c r="BL4" s="257"/>
      <c r="BM4" s="257"/>
      <c r="BN4" s="257"/>
      <c r="BO4" s="258"/>
      <c r="BP4" s="256" t="s">
        <v>342</v>
      </c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8"/>
    </row>
    <row r="5" spans="1:94">
      <c r="A5" s="256"/>
      <c r="B5" s="257"/>
      <c r="C5" s="257"/>
      <c r="D5" s="258"/>
      <c r="E5" s="256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8"/>
      <c r="AJ5" s="256" t="s">
        <v>343</v>
      </c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8"/>
      <c r="AX5" s="256" t="s">
        <v>344</v>
      </c>
      <c r="AY5" s="257"/>
      <c r="AZ5" s="257"/>
      <c r="BA5" s="257"/>
      <c r="BB5" s="257"/>
      <c r="BC5" s="257"/>
      <c r="BD5" s="257"/>
      <c r="BE5" s="257"/>
      <c r="BF5" s="258"/>
      <c r="BG5" s="256"/>
      <c r="BH5" s="257"/>
      <c r="BI5" s="257"/>
      <c r="BJ5" s="257"/>
      <c r="BK5" s="257"/>
      <c r="BL5" s="257"/>
      <c r="BM5" s="257"/>
      <c r="BN5" s="257"/>
      <c r="BO5" s="258"/>
      <c r="BP5" s="256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8"/>
    </row>
    <row r="6" spans="1:94">
      <c r="A6" s="268"/>
      <c r="B6" s="269"/>
      <c r="C6" s="269"/>
      <c r="D6" s="270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68" t="s">
        <v>345</v>
      </c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70"/>
      <c r="AX6" s="268"/>
      <c r="AY6" s="269"/>
      <c r="AZ6" s="269"/>
      <c r="BA6" s="269"/>
      <c r="BB6" s="269"/>
      <c r="BC6" s="269"/>
      <c r="BD6" s="269"/>
      <c r="BE6" s="269"/>
      <c r="BF6" s="270"/>
      <c r="BG6" s="268"/>
      <c r="BH6" s="269"/>
      <c r="BI6" s="269"/>
      <c r="BJ6" s="269"/>
      <c r="BK6" s="269"/>
      <c r="BL6" s="269"/>
      <c r="BM6" s="269"/>
      <c r="BN6" s="269"/>
      <c r="BO6" s="270"/>
      <c r="BP6" s="268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70"/>
    </row>
    <row r="7" spans="1:94">
      <c r="A7" s="268">
        <v>1</v>
      </c>
      <c r="B7" s="269"/>
      <c r="C7" s="269"/>
      <c r="D7" s="270"/>
      <c r="E7" s="268">
        <v>2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70"/>
      <c r="AJ7" s="268">
        <v>3</v>
      </c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70"/>
      <c r="AX7" s="268">
        <v>4</v>
      </c>
      <c r="AY7" s="269"/>
      <c r="AZ7" s="269"/>
      <c r="BA7" s="269"/>
      <c r="BB7" s="269"/>
      <c r="BC7" s="269"/>
      <c r="BD7" s="269"/>
      <c r="BE7" s="269"/>
      <c r="BF7" s="270"/>
      <c r="BG7" s="268">
        <v>5</v>
      </c>
      <c r="BH7" s="269"/>
      <c r="BI7" s="269"/>
      <c r="BJ7" s="269"/>
      <c r="BK7" s="269"/>
      <c r="BL7" s="269"/>
      <c r="BM7" s="269"/>
      <c r="BN7" s="269"/>
      <c r="BO7" s="270"/>
      <c r="BP7" s="268">
        <v>6</v>
      </c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70"/>
    </row>
    <row r="8" spans="1:94">
      <c r="A8" s="271"/>
      <c r="B8" s="272"/>
      <c r="C8" s="272"/>
      <c r="D8" s="273"/>
      <c r="E8" s="271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3"/>
      <c r="AJ8" s="274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6"/>
      <c r="AX8" s="274"/>
      <c r="AY8" s="275"/>
      <c r="AZ8" s="275"/>
      <c r="BA8" s="275"/>
      <c r="BB8" s="275"/>
      <c r="BC8" s="275"/>
      <c r="BD8" s="275"/>
      <c r="BE8" s="275"/>
      <c r="BF8" s="276"/>
      <c r="BG8" s="274"/>
      <c r="BH8" s="275"/>
      <c r="BI8" s="275"/>
      <c r="BJ8" s="275"/>
      <c r="BK8" s="275"/>
      <c r="BL8" s="275"/>
      <c r="BM8" s="275"/>
      <c r="BN8" s="275"/>
      <c r="BO8" s="276"/>
      <c r="BP8" s="274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6"/>
    </row>
    <row r="9" spans="1:94">
      <c r="A9" s="271"/>
      <c r="B9" s="272"/>
      <c r="C9" s="272"/>
      <c r="D9" s="273"/>
      <c r="E9" s="271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J9" s="274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6"/>
      <c r="AX9" s="274"/>
      <c r="AY9" s="275"/>
      <c r="AZ9" s="275"/>
      <c r="BA9" s="275"/>
      <c r="BB9" s="275"/>
      <c r="BC9" s="275"/>
      <c r="BD9" s="275"/>
      <c r="BE9" s="275"/>
      <c r="BF9" s="276"/>
      <c r="BG9" s="274"/>
      <c r="BH9" s="275"/>
      <c r="BI9" s="275"/>
      <c r="BJ9" s="275"/>
      <c r="BK9" s="275"/>
      <c r="BL9" s="275"/>
      <c r="BM9" s="275"/>
      <c r="BN9" s="275"/>
      <c r="BO9" s="276"/>
      <c r="BP9" s="274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6"/>
    </row>
    <row r="10" spans="1:94">
      <c r="A10" s="271"/>
      <c r="B10" s="272"/>
      <c r="C10" s="272"/>
      <c r="D10" s="273"/>
      <c r="E10" s="241" t="s">
        <v>333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3"/>
      <c r="AJ10" s="277" t="s">
        <v>38</v>
      </c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9"/>
      <c r="AX10" s="277" t="s">
        <v>38</v>
      </c>
      <c r="AY10" s="278"/>
      <c r="AZ10" s="278"/>
      <c r="BA10" s="278"/>
      <c r="BB10" s="278"/>
      <c r="BC10" s="278"/>
      <c r="BD10" s="278"/>
      <c r="BE10" s="278"/>
      <c r="BF10" s="279"/>
      <c r="BG10" s="277" t="s">
        <v>38</v>
      </c>
      <c r="BH10" s="278"/>
      <c r="BI10" s="278"/>
      <c r="BJ10" s="278"/>
      <c r="BK10" s="278"/>
      <c r="BL10" s="278"/>
      <c r="BM10" s="278"/>
      <c r="BN10" s="278"/>
      <c r="BO10" s="279"/>
      <c r="BP10" s="274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6"/>
    </row>
    <row r="12" spans="1:94">
      <c r="A12" s="186" t="s">
        <v>346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53" t="s">
        <v>191</v>
      </c>
      <c r="B14" s="254"/>
      <c r="C14" s="254"/>
      <c r="D14" s="255"/>
      <c r="E14" s="253" t="s">
        <v>335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5"/>
      <c r="AJ14" s="253" t="s">
        <v>347</v>
      </c>
      <c r="AK14" s="254"/>
      <c r="AL14" s="254"/>
      <c r="AM14" s="254"/>
      <c r="AN14" s="254"/>
      <c r="AO14" s="254"/>
      <c r="AP14" s="254"/>
      <c r="AQ14" s="254"/>
      <c r="AR14" s="254"/>
      <c r="AS14" s="254"/>
      <c r="AT14" s="255"/>
      <c r="AU14" s="253" t="s">
        <v>337</v>
      </c>
      <c r="AV14" s="254"/>
      <c r="AW14" s="254"/>
      <c r="AX14" s="254"/>
      <c r="AY14" s="254"/>
      <c r="AZ14" s="254"/>
      <c r="BA14" s="254"/>
      <c r="BB14" s="254"/>
      <c r="BC14" s="254"/>
      <c r="BD14" s="255"/>
      <c r="BE14" s="253" t="s">
        <v>348</v>
      </c>
      <c r="BF14" s="254"/>
      <c r="BG14" s="254"/>
      <c r="BH14" s="254"/>
      <c r="BI14" s="254"/>
      <c r="BJ14" s="254"/>
      <c r="BK14" s="254"/>
      <c r="BL14" s="254"/>
      <c r="BM14" s="254"/>
      <c r="BN14" s="254"/>
      <c r="BO14" s="255"/>
      <c r="BP14" s="253" t="s">
        <v>338</v>
      </c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5"/>
    </row>
    <row r="15" spans="1:94">
      <c r="A15" s="256" t="s">
        <v>194</v>
      </c>
      <c r="B15" s="257"/>
      <c r="C15" s="257"/>
      <c r="D15" s="258"/>
      <c r="E15" s="256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8"/>
      <c r="AJ15" s="256" t="s">
        <v>340</v>
      </c>
      <c r="AK15" s="257"/>
      <c r="AL15" s="257"/>
      <c r="AM15" s="257"/>
      <c r="AN15" s="257"/>
      <c r="AO15" s="257"/>
      <c r="AP15" s="257"/>
      <c r="AQ15" s="257"/>
      <c r="AR15" s="257"/>
      <c r="AS15" s="257"/>
      <c r="AT15" s="258"/>
      <c r="AU15" s="256" t="s">
        <v>349</v>
      </c>
      <c r="AV15" s="257"/>
      <c r="AW15" s="257"/>
      <c r="AX15" s="257"/>
      <c r="AY15" s="257"/>
      <c r="AZ15" s="257"/>
      <c r="BA15" s="257"/>
      <c r="BB15" s="257"/>
      <c r="BC15" s="257"/>
      <c r="BD15" s="258"/>
      <c r="BE15" s="256" t="s">
        <v>350</v>
      </c>
      <c r="BF15" s="257"/>
      <c r="BG15" s="257"/>
      <c r="BH15" s="257"/>
      <c r="BI15" s="257"/>
      <c r="BJ15" s="257"/>
      <c r="BK15" s="257"/>
      <c r="BL15" s="257"/>
      <c r="BM15" s="257"/>
      <c r="BN15" s="257"/>
      <c r="BO15" s="258"/>
      <c r="BP15" s="256" t="s">
        <v>342</v>
      </c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8"/>
    </row>
    <row r="16" spans="1:94">
      <c r="A16" s="256"/>
      <c r="B16" s="257"/>
      <c r="C16" s="257"/>
      <c r="D16" s="258"/>
      <c r="E16" s="256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8"/>
      <c r="AJ16" s="256" t="s">
        <v>351</v>
      </c>
      <c r="AK16" s="257"/>
      <c r="AL16" s="257"/>
      <c r="AM16" s="257"/>
      <c r="AN16" s="257"/>
      <c r="AO16" s="257"/>
      <c r="AP16" s="257"/>
      <c r="AQ16" s="257"/>
      <c r="AR16" s="257"/>
      <c r="AS16" s="257"/>
      <c r="AT16" s="258"/>
      <c r="AU16" s="256" t="s">
        <v>352</v>
      </c>
      <c r="AV16" s="257"/>
      <c r="AW16" s="257"/>
      <c r="AX16" s="257"/>
      <c r="AY16" s="257"/>
      <c r="AZ16" s="257"/>
      <c r="BA16" s="257"/>
      <c r="BB16" s="257"/>
      <c r="BC16" s="257"/>
      <c r="BD16" s="258"/>
      <c r="BE16" s="256" t="s">
        <v>353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258"/>
      <c r="BP16" s="256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8"/>
    </row>
    <row r="17" spans="1:94">
      <c r="A17" s="268"/>
      <c r="B17" s="269"/>
      <c r="C17" s="269"/>
      <c r="D17" s="270"/>
      <c r="E17" s="268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70"/>
      <c r="AJ17" s="268" t="s">
        <v>354</v>
      </c>
      <c r="AK17" s="269"/>
      <c r="AL17" s="269"/>
      <c r="AM17" s="269"/>
      <c r="AN17" s="269"/>
      <c r="AO17" s="269"/>
      <c r="AP17" s="269"/>
      <c r="AQ17" s="269"/>
      <c r="AR17" s="269"/>
      <c r="AS17" s="269"/>
      <c r="AT17" s="270"/>
      <c r="AU17" s="268" t="s">
        <v>355</v>
      </c>
      <c r="AV17" s="269"/>
      <c r="AW17" s="269"/>
      <c r="AX17" s="269"/>
      <c r="AY17" s="269"/>
      <c r="AZ17" s="269"/>
      <c r="BA17" s="269"/>
      <c r="BB17" s="269"/>
      <c r="BC17" s="269"/>
      <c r="BD17" s="270"/>
      <c r="BE17" s="268" t="s">
        <v>356</v>
      </c>
      <c r="BF17" s="269"/>
      <c r="BG17" s="269"/>
      <c r="BH17" s="269"/>
      <c r="BI17" s="269"/>
      <c r="BJ17" s="269"/>
      <c r="BK17" s="269"/>
      <c r="BL17" s="269"/>
      <c r="BM17" s="269"/>
      <c r="BN17" s="269"/>
      <c r="BO17" s="270"/>
      <c r="BP17" s="268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70"/>
    </row>
    <row r="18" spans="1:94">
      <c r="A18" s="268">
        <v>1</v>
      </c>
      <c r="B18" s="269"/>
      <c r="C18" s="269"/>
      <c r="D18" s="270"/>
      <c r="E18" s="268">
        <v>2</v>
      </c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70"/>
      <c r="AJ18" s="268">
        <v>3</v>
      </c>
      <c r="AK18" s="269"/>
      <c r="AL18" s="269"/>
      <c r="AM18" s="269"/>
      <c r="AN18" s="269"/>
      <c r="AO18" s="269"/>
      <c r="AP18" s="269"/>
      <c r="AQ18" s="269"/>
      <c r="AR18" s="269"/>
      <c r="AS18" s="269"/>
      <c r="AT18" s="270"/>
      <c r="AU18" s="268">
        <v>4</v>
      </c>
      <c r="AV18" s="269"/>
      <c r="AW18" s="269"/>
      <c r="AX18" s="269"/>
      <c r="AY18" s="269"/>
      <c r="AZ18" s="269"/>
      <c r="BA18" s="269"/>
      <c r="BB18" s="269"/>
      <c r="BC18" s="269"/>
      <c r="BD18" s="270"/>
      <c r="BE18" s="268">
        <v>5</v>
      </c>
      <c r="BF18" s="269"/>
      <c r="BG18" s="269"/>
      <c r="BH18" s="269"/>
      <c r="BI18" s="269"/>
      <c r="BJ18" s="269"/>
      <c r="BK18" s="269"/>
      <c r="BL18" s="269"/>
      <c r="BM18" s="269"/>
      <c r="BN18" s="269"/>
      <c r="BO18" s="270"/>
      <c r="BP18" s="268">
        <v>6</v>
      </c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70"/>
    </row>
    <row r="19" spans="1:94">
      <c r="A19" s="271"/>
      <c r="B19" s="272"/>
      <c r="C19" s="272"/>
      <c r="D19" s="273"/>
      <c r="E19" s="271" t="s">
        <v>481</v>
      </c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  <c r="AJ19" s="274">
        <v>2</v>
      </c>
      <c r="AK19" s="275"/>
      <c r="AL19" s="275"/>
      <c r="AM19" s="275"/>
      <c r="AN19" s="275"/>
      <c r="AO19" s="275"/>
      <c r="AP19" s="275"/>
      <c r="AQ19" s="275"/>
      <c r="AR19" s="275"/>
      <c r="AS19" s="275"/>
      <c r="AT19" s="276"/>
      <c r="AU19" s="274">
        <v>12</v>
      </c>
      <c r="AV19" s="275"/>
      <c r="AW19" s="275"/>
      <c r="AX19" s="275"/>
      <c r="AY19" s="275"/>
      <c r="AZ19" s="275"/>
      <c r="BA19" s="275"/>
      <c r="BB19" s="275"/>
      <c r="BC19" s="275"/>
      <c r="BD19" s="276"/>
      <c r="BE19" s="265">
        <v>50</v>
      </c>
      <c r="BF19" s="266"/>
      <c r="BG19" s="266"/>
      <c r="BH19" s="266"/>
      <c r="BI19" s="266"/>
      <c r="BJ19" s="266"/>
      <c r="BK19" s="266"/>
      <c r="BL19" s="266"/>
      <c r="BM19" s="266"/>
      <c r="BN19" s="266"/>
      <c r="BO19" s="267"/>
      <c r="BP19" s="265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7"/>
    </row>
    <row r="20" spans="1:94">
      <c r="A20" s="271"/>
      <c r="B20" s="272"/>
      <c r="C20" s="272"/>
      <c r="D20" s="273"/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  <c r="AJ20" s="274"/>
      <c r="AK20" s="275"/>
      <c r="AL20" s="275"/>
      <c r="AM20" s="275"/>
      <c r="AN20" s="275"/>
      <c r="AO20" s="275"/>
      <c r="AP20" s="275"/>
      <c r="AQ20" s="275"/>
      <c r="AR20" s="275"/>
      <c r="AS20" s="275"/>
      <c r="AT20" s="276"/>
      <c r="AU20" s="274"/>
      <c r="AV20" s="275"/>
      <c r="AW20" s="275"/>
      <c r="AX20" s="275"/>
      <c r="AY20" s="275"/>
      <c r="AZ20" s="275"/>
      <c r="BA20" s="275"/>
      <c r="BB20" s="275"/>
      <c r="BC20" s="275"/>
      <c r="BD20" s="276"/>
      <c r="BE20" s="265"/>
      <c r="BF20" s="266"/>
      <c r="BG20" s="266"/>
      <c r="BH20" s="266"/>
      <c r="BI20" s="266"/>
      <c r="BJ20" s="266"/>
      <c r="BK20" s="266"/>
      <c r="BL20" s="266"/>
      <c r="BM20" s="266"/>
      <c r="BN20" s="266"/>
      <c r="BO20" s="267"/>
      <c r="BP20" s="265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7"/>
    </row>
    <row r="21" spans="1:94">
      <c r="A21" s="271"/>
      <c r="B21" s="272"/>
      <c r="C21" s="272"/>
      <c r="D21" s="273"/>
      <c r="E21" s="241" t="s">
        <v>333</v>
      </c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3"/>
      <c r="AJ21" s="277" t="s">
        <v>38</v>
      </c>
      <c r="AK21" s="278"/>
      <c r="AL21" s="278"/>
      <c r="AM21" s="278"/>
      <c r="AN21" s="278"/>
      <c r="AO21" s="278"/>
      <c r="AP21" s="278"/>
      <c r="AQ21" s="278"/>
      <c r="AR21" s="278"/>
      <c r="AS21" s="278"/>
      <c r="AT21" s="279"/>
      <c r="AU21" s="277" t="s">
        <v>38</v>
      </c>
      <c r="AV21" s="278"/>
      <c r="AW21" s="278"/>
      <c r="AX21" s="278"/>
      <c r="AY21" s="278"/>
      <c r="AZ21" s="278"/>
      <c r="BA21" s="278"/>
      <c r="BB21" s="278"/>
      <c r="BC21" s="278"/>
      <c r="BD21" s="279"/>
      <c r="BE21" s="234" t="s">
        <v>38</v>
      </c>
      <c r="BF21" s="235"/>
      <c r="BG21" s="235"/>
      <c r="BH21" s="235"/>
      <c r="BI21" s="235"/>
      <c r="BJ21" s="235"/>
      <c r="BK21" s="235"/>
      <c r="BL21" s="235"/>
      <c r="BM21" s="235"/>
      <c r="BN21" s="235"/>
      <c r="BO21" s="236"/>
      <c r="BP21" s="265">
        <f>BP19</f>
        <v>0</v>
      </c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7"/>
    </row>
    <row r="23" spans="1:94">
      <c r="A23" s="186" t="s">
        <v>357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86" t="s">
        <v>358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</row>
    <row r="25" spans="1:94">
      <c r="A25" s="186" t="s">
        <v>359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</row>
    <row r="27" spans="1:94">
      <c r="A27" s="253" t="s">
        <v>191</v>
      </c>
      <c r="B27" s="254"/>
      <c r="C27" s="254"/>
      <c r="D27" s="255"/>
      <c r="E27" s="253" t="s">
        <v>360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5"/>
      <c r="BE27" s="280" t="s">
        <v>361</v>
      </c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2"/>
      <c r="BQ27" s="253" t="s">
        <v>362</v>
      </c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5"/>
    </row>
    <row r="28" spans="1:94">
      <c r="A28" s="256" t="s">
        <v>194</v>
      </c>
      <c r="B28" s="257"/>
      <c r="C28" s="257"/>
      <c r="D28" s="258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8"/>
      <c r="BE28" s="283" t="s">
        <v>363</v>
      </c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5"/>
      <c r="BQ28" s="256" t="s">
        <v>345</v>
      </c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8"/>
    </row>
    <row r="29" spans="1:94">
      <c r="A29" s="256"/>
      <c r="B29" s="257"/>
      <c r="C29" s="257"/>
      <c r="D29" s="258"/>
      <c r="E29" s="256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8"/>
      <c r="BE29" s="283" t="s">
        <v>364</v>
      </c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5"/>
      <c r="BQ29" s="256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8"/>
    </row>
    <row r="30" spans="1:94">
      <c r="A30" s="268"/>
      <c r="B30" s="269"/>
      <c r="C30" s="269"/>
      <c r="D30" s="270"/>
      <c r="E30" s="268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70"/>
      <c r="BE30" s="277" t="s">
        <v>365</v>
      </c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9"/>
      <c r="BQ30" s="268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70"/>
    </row>
    <row r="31" spans="1:94">
      <c r="A31" s="259">
        <v>1</v>
      </c>
      <c r="B31" s="260"/>
      <c r="C31" s="260"/>
      <c r="D31" s="261"/>
      <c r="E31" s="259">
        <v>2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1"/>
      <c r="BE31" s="244">
        <v>3</v>
      </c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6"/>
      <c r="BQ31" s="259">
        <v>4</v>
      </c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1"/>
    </row>
    <row r="32" spans="1:94">
      <c r="A32" s="244">
        <v>1</v>
      </c>
      <c r="B32" s="245"/>
      <c r="C32" s="245"/>
      <c r="D32" s="246"/>
      <c r="E32" s="247" t="s">
        <v>366</v>
      </c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9"/>
      <c r="BE32" s="231" t="s">
        <v>38</v>
      </c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3"/>
      <c r="BQ32" s="237">
        <f>BQ33</f>
        <v>2626080.3000000003</v>
      </c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9"/>
    </row>
    <row r="33" spans="1:80">
      <c r="A33" s="253" t="s">
        <v>207</v>
      </c>
      <c r="B33" s="254"/>
      <c r="C33" s="254"/>
      <c r="D33" s="255"/>
      <c r="E33" s="286" t="s">
        <v>42</v>
      </c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8"/>
      <c r="BE33" s="289">
        <v>11307400</v>
      </c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1"/>
      <c r="BQ33" s="289">
        <f>BE33*22%-218.2+138987.1-115.8-200.8</f>
        <v>2626080.3000000003</v>
      </c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1"/>
    </row>
    <row r="34" spans="1:80">
      <c r="A34" s="268"/>
      <c r="B34" s="269"/>
      <c r="C34" s="269"/>
      <c r="D34" s="270"/>
      <c r="E34" s="292" t="s">
        <v>367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4"/>
      <c r="BE34" s="265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7"/>
      <c r="BQ34" s="265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7"/>
    </row>
    <row r="35" spans="1:80">
      <c r="A35" s="244" t="s">
        <v>209</v>
      </c>
      <c r="B35" s="245"/>
      <c r="C35" s="245"/>
      <c r="D35" s="246"/>
      <c r="E35" s="295" t="s">
        <v>368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7"/>
      <c r="BE35" s="237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237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9"/>
    </row>
    <row r="36" spans="1:80">
      <c r="A36" s="253" t="s">
        <v>211</v>
      </c>
      <c r="B36" s="254"/>
      <c r="C36" s="254"/>
      <c r="D36" s="255"/>
      <c r="E36" s="286" t="s">
        <v>369</v>
      </c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8"/>
      <c r="BE36" s="289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1"/>
      <c r="BQ36" s="289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1"/>
    </row>
    <row r="37" spans="1:80">
      <c r="A37" s="268"/>
      <c r="B37" s="269"/>
      <c r="C37" s="269"/>
      <c r="D37" s="270"/>
      <c r="E37" s="292" t="s">
        <v>370</v>
      </c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4"/>
      <c r="BE37" s="265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7"/>
      <c r="BQ37" s="265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7"/>
    </row>
    <row r="38" spans="1:80">
      <c r="A38" s="253">
        <v>2</v>
      </c>
      <c r="B38" s="254"/>
      <c r="C38" s="254"/>
      <c r="D38" s="255"/>
      <c r="E38" s="298" t="s">
        <v>371</v>
      </c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300"/>
      <c r="BE38" s="301" t="s">
        <v>38</v>
      </c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3"/>
      <c r="BQ38" s="289">
        <f>BQ40+BQ45</f>
        <v>350529.39999999997</v>
      </c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1"/>
    </row>
    <row r="39" spans="1:80">
      <c r="A39" s="268"/>
      <c r="B39" s="269"/>
      <c r="C39" s="269"/>
      <c r="D39" s="270"/>
      <c r="E39" s="271" t="s">
        <v>372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3"/>
      <c r="BE39" s="234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6"/>
      <c r="BQ39" s="265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7"/>
    </row>
    <row r="40" spans="1:80">
      <c r="A40" s="253" t="s">
        <v>373</v>
      </c>
      <c r="B40" s="254"/>
      <c r="C40" s="254"/>
      <c r="D40" s="255"/>
      <c r="E40" s="286" t="s">
        <v>42</v>
      </c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8"/>
      <c r="BE40" s="289">
        <f>BE33</f>
        <v>11307400</v>
      </c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1"/>
      <c r="BQ40" s="289">
        <f>BE40*2.9%</f>
        <v>327914.59999999998</v>
      </c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1"/>
    </row>
    <row r="41" spans="1:80">
      <c r="A41" s="256"/>
      <c r="B41" s="257"/>
      <c r="C41" s="257"/>
      <c r="D41" s="258"/>
      <c r="E41" s="307" t="s">
        <v>374</v>
      </c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9"/>
      <c r="BE41" s="304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6"/>
      <c r="BQ41" s="304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6"/>
    </row>
    <row r="42" spans="1:80">
      <c r="A42" s="268"/>
      <c r="B42" s="269"/>
      <c r="C42" s="269"/>
      <c r="D42" s="270"/>
      <c r="E42" s="292" t="s">
        <v>375</v>
      </c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4"/>
      <c r="BE42" s="265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7"/>
      <c r="BQ42" s="265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7"/>
    </row>
    <row r="43" spans="1:80">
      <c r="A43" s="253" t="s">
        <v>376</v>
      </c>
      <c r="B43" s="254"/>
      <c r="C43" s="254"/>
      <c r="D43" s="255"/>
      <c r="E43" s="286" t="s">
        <v>377</v>
      </c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8"/>
      <c r="BE43" s="289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1"/>
      <c r="BQ43" s="289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1"/>
    </row>
    <row r="44" spans="1:80">
      <c r="A44" s="268"/>
      <c r="B44" s="269"/>
      <c r="C44" s="269"/>
      <c r="D44" s="270"/>
      <c r="E44" s="292" t="s">
        <v>378</v>
      </c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4"/>
      <c r="BE44" s="265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7"/>
      <c r="BQ44" s="265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7"/>
    </row>
    <row r="45" spans="1:80">
      <c r="A45" s="253" t="s">
        <v>379</v>
      </c>
      <c r="B45" s="254"/>
      <c r="C45" s="254"/>
      <c r="D45" s="255"/>
      <c r="E45" s="286" t="s">
        <v>380</v>
      </c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8"/>
      <c r="BE45" s="289">
        <f>BE33</f>
        <v>11307400</v>
      </c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1"/>
      <c r="BQ45" s="289">
        <f>BE45*0.2%</f>
        <v>22614.799999999999</v>
      </c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1"/>
    </row>
    <row r="46" spans="1:80">
      <c r="A46" s="268"/>
      <c r="B46" s="269"/>
      <c r="C46" s="269"/>
      <c r="D46" s="270"/>
      <c r="E46" s="292" t="s">
        <v>381</v>
      </c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4"/>
      <c r="BE46" s="265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7"/>
      <c r="BQ46" s="265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7"/>
    </row>
    <row r="47" spans="1:80">
      <c r="A47" s="253" t="s">
        <v>382</v>
      </c>
      <c r="B47" s="254"/>
      <c r="C47" s="254"/>
      <c r="D47" s="255"/>
      <c r="E47" s="286" t="s">
        <v>380</v>
      </c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8"/>
      <c r="BE47" s="289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1"/>
      <c r="BQ47" s="289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1"/>
    </row>
    <row r="48" spans="1:80" ht="15.75">
      <c r="A48" s="268"/>
      <c r="B48" s="269"/>
      <c r="C48" s="269"/>
      <c r="D48" s="270"/>
      <c r="E48" s="292" t="s">
        <v>383</v>
      </c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4"/>
      <c r="BE48" s="265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7"/>
      <c r="BQ48" s="265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7"/>
    </row>
    <row r="49" spans="1:80">
      <c r="A49" s="253" t="s">
        <v>384</v>
      </c>
      <c r="B49" s="254"/>
      <c r="C49" s="254"/>
      <c r="D49" s="255"/>
      <c r="E49" s="286" t="s">
        <v>380</v>
      </c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8"/>
      <c r="BE49" s="289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1"/>
      <c r="BQ49" s="289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1"/>
    </row>
    <row r="50" spans="1:80" ht="15.75">
      <c r="A50" s="268"/>
      <c r="B50" s="269"/>
      <c r="C50" s="269"/>
      <c r="D50" s="270"/>
      <c r="E50" s="292" t="s">
        <v>383</v>
      </c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4"/>
      <c r="BE50" s="265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7"/>
      <c r="BQ50" s="265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7"/>
    </row>
    <row r="51" spans="1:80">
      <c r="A51" s="253">
        <v>3</v>
      </c>
      <c r="B51" s="254"/>
      <c r="C51" s="254"/>
      <c r="D51" s="255"/>
      <c r="E51" s="298" t="s">
        <v>385</v>
      </c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300"/>
      <c r="BE51" s="289">
        <f>BE33</f>
        <v>11307400</v>
      </c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1"/>
      <c r="BQ51" s="289">
        <f>BE51*5.1%</f>
        <v>576677.39999999991</v>
      </c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1"/>
    </row>
    <row r="52" spans="1:80">
      <c r="A52" s="268"/>
      <c r="B52" s="269"/>
      <c r="C52" s="269"/>
      <c r="D52" s="270"/>
      <c r="E52" s="271" t="s">
        <v>386</v>
      </c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3"/>
      <c r="BE52" s="265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7"/>
      <c r="BQ52" s="265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7"/>
    </row>
    <row r="53" spans="1:80">
      <c r="A53" s="244"/>
      <c r="B53" s="245"/>
      <c r="C53" s="245"/>
      <c r="D53" s="246"/>
      <c r="E53" s="241" t="s">
        <v>333</v>
      </c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3"/>
      <c r="BE53" s="231" t="s">
        <v>38</v>
      </c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3"/>
      <c r="BQ53" s="237">
        <f>BQ32+BQ38+BQ51</f>
        <v>3553287.1</v>
      </c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9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310" t="s">
        <v>387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0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</row>
    <row r="56" spans="1:80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</row>
    <row r="57" spans="1:80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</row>
  </sheetData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workbookViewId="0">
      <selection activeCell="CI69" sqref="CI69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86" t="s">
        <v>388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2" t="s">
        <v>389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91" t="s">
        <v>309</v>
      </c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142"/>
      <c r="CD5" s="142"/>
      <c r="CE5" s="142"/>
      <c r="CF5" s="142"/>
    </row>
    <row r="6" spans="1:84" hidden="1"/>
    <row r="7" spans="1:84">
      <c r="A7" s="253" t="s">
        <v>191</v>
      </c>
      <c r="B7" s="254"/>
      <c r="C7" s="254"/>
      <c r="D7" s="255"/>
      <c r="E7" s="253" t="s">
        <v>14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3" t="s">
        <v>390</v>
      </c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5"/>
      <c r="BB7" s="253" t="s">
        <v>337</v>
      </c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5"/>
      <c r="BN7" s="253" t="s">
        <v>391</v>
      </c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5"/>
    </row>
    <row r="8" spans="1:84">
      <c r="A8" s="256" t="s">
        <v>194</v>
      </c>
      <c r="B8" s="257"/>
      <c r="C8" s="257"/>
      <c r="D8" s="258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8"/>
      <c r="AN8" s="256" t="s">
        <v>392</v>
      </c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8"/>
      <c r="BB8" s="256" t="s">
        <v>349</v>
      </c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8"/>
      <c r="BN8" s="256" t="s">
        <v>393</v>
      </c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8"/>
    </row>
    <row r="9" spans="1:84">
      <c r="A9" s="256"/>
      <c r="B9" s="257"/>
      <c r="C9" s="257"/>
      <c r="D9" s="258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8"/>
      <c r="AN9" s="256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8"/>
      <c r="BB9" s="256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8"/>
      <c r="BN9" s="256" t="s">
        <v>394</v>
      </c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8"/>
    </row>
    <row r="10" spans="1:84">
      <c r="A10" s="259">
        <v>1</v>
      </c>
      <c r="B10" s="260"/>
      <c r="C10" s="260"/>
      <c r="D10" s="261"/>
      <c r="E10" s="259">
        <v>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1"/>
      <c r="AN10" s="259">
        <v>3</v>
      </c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1"/>
      <c r="BB10" s="259">
        <v>4</v>
      </c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1"/>
      <c r="BN10" s="259">
        <v>5</v>
      </c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1"/>
    </row>
    <row r="11" spans="1:84" ht="40.5" customHeight="1">
      <c r="A11" s="271"/>
      <c r="B11" s="272"/>
      <c r="C11" s="272"/>
      <c r="D11" s="273"/>
      <c r="E11" s="250" t="s">
        <v>482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2"/>
      <c r="AN11" s="274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6"/>
      <c r="BB11" s="241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3"/>
      <c r="BN11" s="265">
        <f>'дс 41'!E72</f>
        <v>190000</v>
      </c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7"/>
    </row>
    <row r="12" spans="1:84" ht="24.75" customHeight="1">
      <c r="A12" s="271"/>
      <c r="B12" s="272"/>
      <c r="C12" s="272"/>
      <c r="D12" s="273"/>
      <c r="E12" s="250" t="s">
        <v>489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2"/>
      <c r="AN12" s="274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6"/>
      <c r="BB12" s="241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3"/>
      <c r="BN12" s="265">
        <f>'дс 41'!E81</f>
        <v>45000</v>
      </c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7"/>
    </row>
    <row r="13" spans="1:84" hidden="1">
      <c r="A13" s="271"/>
      <c r="B13" s="272"/>
      <c r="C13" s="272"/>
      <c r="D13" s="273"/>
      <c r="E13" s="271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3"/>
      <c r="AN13" s="274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6"/>
      <c r="BB13" s="241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3"/>
      <c r="BN13" s="265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7"/>
    </row>
    <row r="14" spans="1:84">
      <c r="A14" s="271"/>
      <c r="B14" s="272"/>
      <c r="C14" s="272"/>
      <c r="D14" s="273"/>
      <c r="E14" s="241" t="s">
        <v>333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3"/>
      <c r="AN14" s="277" t="s">
        <v>38</v>
      </c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9"/>
      <c r="BB14" s="244" t="s">
        <v>38</v>
      </c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6"/>
      <c r="BN14" s="265">
        <f>BN11+BN12</f>
        <v>235000</v>
      </c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7"/>
    </row>
    <row r="15" spans="1:84" hidden="1"/>
    <row r="16" spans="1:84">
      <c r="A16" s="186" t="s">
        <v>395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42"/>
      <c r="CD16" s="142"/>
      <c r="CE16" s="142"/>
      <c r="CF16" s="142"/>
    </row>
    <row r="17" spans="1:87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2"/>
      <c r="CE17" s="142"/>
      <c r="CF17" s="142"/>
    </row>
    <row r="18" spans="1:87">
      <c r="A18" s="142" t="s">
        <v>307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12" t="s">
        <v>396</v>
      </c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142"/>
      <c r="CD18" s="142"/>
      <c r="CE18" s="142"/>
      <c r="CF18" s="142"/>
    </row>
    <row r="19" spans="1:87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42"/>
      <c r="CE19" s="142"/>
      <c r="CF19" s="142"/>
    </row>
    <row r="20" spans="1:87" ht="64.5" customHeight="1">
      <c r="A20" s="142" t="s">
        <v>308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89" t="s">
        <v>309</v>
      </c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42"/>
      <c r="CD20" s="142"/>
      <c r="CE20" s="142"/>
      <c r="CF20" s="142"/>
    </row>
    <row r="21" spans="1:87" hidden="1"/>
    <row r="22" spans="1:87">
      <c r="A22" s="253" t="s">
        <v>191</v>
      </c>
      <c r="B22" s="254"/>
      <c r="C22" s="254"/>
      <c r="D22" s="255"/>
      <c r="E22" s="253" t="s">
        <v>335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5"/>
      <c r="AN22" s="253" t="s">
        <v>397</v>
      </c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5"/>
      <c r="BB22" s="253" t="s">
        <v>398</v>
      </c>
      <c r="BC22" s="254"/>
      <c r="BD22" s="254"/>
      <c r="BE22" s="254"/>
      <c r="BF22" s="254"/>
      <c r="BG22" s="254"/>
      <c r="BH22" s="254"/>
      <c r="BI22" s="255"/>
      <c r="BJ22" s="253" t="s">
        <v>399</v>
      </c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5"/>
    </row>
    <row r="23" spans="1:87">
      <c r="A23" s="256" t="s">
        <v>194</v>
      </c>
      <c r="B23" s="257"/>
      <c r="C23" s="257"/>
      <c r="D23" s="258"/>
      <c r="E23" s="256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6" t="s">
        <v>400</v>
      </c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8"/>
      <c r="BB23" s="256" t="s">
        <v>401</v>
      </c>
      <c r="BC23" s="257"/>
      <c r="BD23" s="257"/>
      <c r="BE23" s="257"/>
      <c r="BF23" s="257"/>
      <c r="BG23" s="257"/>
      <c r="BH23" s="257"/>
      <c r="BI23" s="258"/>
      <c r="BJ23" s="256" t="s">
        <v>402</v>
      </c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8"/>
    </row>
    <row r="24" spans="1:87">
      <c r="A24" s="256"/>
      <c r="B24" s="257"/>
      <c r="C24" s="257"/>
      <c r="D24" s="258"/>
      <c r="E24" s="256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8"/>
      <c r="AN24" s="256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8"/>
      <c r="BB24" s="256"/>
      <c r="BC24" s="257"/>
      <c r="BD24" s="257"/>
      <c r="BE24" s="257"/>
      <c r="BF24" s="257"/>
      <c r="BG24" s="257"/>
      <c r="BH24" s="257"/>
      <c r="BI24" s="258"/>
      <c r="BJ24" s="256" t="s">
        <v>403</v>
      </c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8"/>
    </row>
    <row r="25" spans="1:87">
      <c r="A25" s="256"/>
      <c r="B25" s="257"/>
      <c r="C25" s="257"/>
      <c r="D25" s="258"/>
      <c r="E25" s="256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8"/>
      <c r="AN25" s="256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8"/>
      <c r="BB25" s="256"/>
      <c r="BC25" s="257"/>
      <c r="BD25" s="257"/>
      <c r="BE25" s="257"/>
      <c r="BF25" s="257"/>
      <c r="BG25" s="257"/>
      <c r="BH25" s="257"/>
      <c r="BI25" s="258"/>
      <c r="BJ25" s="256" t="s">
        <v>404</v>
      </c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8"/>
    </row>
    <row r="26" spans="1:87">
      <c r="A26" s="259">
        <v>1</v>
      </c>
      <c r="B26" s="260"/>
      <c r="C26" s="260"/>
      <c r="D26" s="261"/>
      <c r="E26" s="259">
        <v>2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1"/>
      <c r="AN26" s="259">
        <v>3</v>
      </c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1"/>
      <c r="BB26" s="259">
        <v>4</v>
      </c>
      <c r="BC26" s="260"/>
      <c r="BD26" s="260"/>
      <c r="BE26" s="260"/>
      <c r="BF26" s="260"/>
      <c r="BG26" s="260"/>
      <c r="BH26" s="260"/>
      <c r="BI26" s="261"/>
      <c r="BJ26" s="259">
        <v>5</v>
      </c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1"/>
    </row>
    <row r="27" spans="1:87">
      <c r="A27" s="271">
        <v>1</v>
      </c>
      <c r="B27" s="272"/>
      <c r="C27" s="272"/>
      <c r="D27" s="273"/>
      <c r="E27" s="271" t="s">
        <v>405</v>
      </c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3"/>
      <c r="AN27" s="274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6"/>
      <c r="BB27" s="241"/>
      <c r="BC27" s="242"/>
      <c r="BD27" s="242"/>
      <c r="BE27" s="242"/>
      <c r="BF27" s="242"/>
      <c r="BG27" s="242"/>
      <c r="BH27" s="242"/>
      <c r="BI27" s="243"/>
      <c r="BJ27" s="265">
        <f>21423</f>
        <v>21423</v>
      </c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7"/>
    </row>
    <row r="28" spans="1:87" ht="14.25" customHeight="1">
      <c r="A28" s="271">
        <v>2</v>
      </c>
      <c r="B28" s="272"/>
      <c r="C28" s="272"/>
      <c r="D28" s="273"/>
      <c r="E28" s="271" t="s">
        <v>406</v>
      </c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3"/>
      <c r="AN28" s="274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6"/>
      <c r="BB28" s="241"/>
      <c r="BC28" s="242"/>
      <c r="BD28" s="242"/>
      <c r="BE28" s="242"/>
      <c r="BF28" s="242"/>
      <c r="BG28" s="242"/>
      <c r="BH28" s="242"/>
      <c r="BI28" s="243"/>
      <c r="BJ28" s="265">
        <f>44677+34031-3.67</f>
        <v>78704.33</v>
      </c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7"/>
      <c r="CH28" s="143">
        <f>BJ27+BJ28</f>
        <v>100127.33</v>
      </c>
      <c r="CI28" s="143">
        <v>851</v>
      </c>
    </row>
    <row r="29" spans="1:87" hidden="1">
      <c r="A29" s="271">
        <v>3</v>
      </c>
      <c r="B29" s="272"/>
      <c r="C29" s="272"/>
      <c r="D29" s="273"/>
      <c r="E29" s="271" t="s">
        <v>407</v>
      </c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3"/>
      <c r="AN29" s="274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6"/>
      <c r="BB29" s="241"/>
      <c r="BC29" s="242"/>
      <c r="BD29" s="242"/>
      <c r="BE29" s="242"/>
      <c r="BF29" s="242"/>
      <c r="BG29" s="242"/>
      <c r="BH29" s="242"/>
      <c r="BI29" s="243"/>
      <c r="BJ29" s="265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7"/>
    </row>
    <row r="30" spans="1:87">
      <c r="A30" s="271">
        <v>4</v>
      </c>
      <c r="B30" s="272"/>
      <c r="C30" s="272"/>
      <c r="D30" s="273"/>
      <c r="E30" s="271" t="s">
        <v>408</v>
      </c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3"/>
      <c r="AN30" s="274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6"/>
      <c r="BB30" s="241"/>
      <c r="BC30" s="242"/>
      <c r="BD30" s="242"/>
      <c r="BE30" s="242"/>
      <c r="BF30" s="242"/>
      <c r="BG30" s="242"/>
      <c r="BH30" s="242"/>
      <c r="BI30" s="243"/>
      <c r="BJ30" s="265">
        <v>3.67</v>
      </c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7"/>
    </row>
    <row r="31" spans="1:87">
      <c r="A31" s="271">
        <v>5</v>
      </c>
      <c r="B31" s="272"/>
      <c r="C31" s="272"/>
      <c r="D31" s="273"/>
      <c r="E31" s="271" t="s">
        <v>409</v>
      </c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3"/>
      <c r="AN31" s="274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6"/>
      <c r="BB31" s="241"/>
      <c r="BC31" s="242"/>
      <c r="BD31" s="242"/>
      <c r="BE31" s="242"/>
      <c r="BF31" s="242"/>
      <c r="BG31" s="242"/>
      <c r="BH31" s="242"/>
      <c r="BI31" s="243"/>
      <c r="BJ31" s="265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7"/>
    </row>
    <row r="32" spans="1:87">
      <c r="A32" s="271"/>
      <c r="B32" s="272"/>
      <c r="C32" s="272"/>
      <c r="D32" s="273"/>
      <c r="E32" s="271" t="s">
        <v>474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3"/>
      <c r="AN32" s="274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6"/>
      <c r="BB32" s="241"/>
      <c r="BC32" s="242"/>
      <c r="BD32" s="242"/>
      <c r="BE32" s="242"/>
      <c r="BF32" s="242"/>
      <c r="BG32" s="242"/>
      <c r="BH32" s="242"/>
      <c r="BI32" s="243"/>
      <c r="BJ32" s="265">
        <v>7419</v>
      </c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7"/>
    </row>
    <row r="33" spans="1:84">
      <c r="A33" s="271"/>
      <c r="B33" s="272"/>
      <c r="C33" s="272"/>
      <c r="D33" s="273"/>
      <c r="E33" s="271" t="s">
        <v>500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3"/>
      <c r="AN33" s="274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6"/>
      <c r="BB33" s="241"/>
      <c r="BC33" s="242"/>
      <c r="BD33" s="242"/>
      <c r="BE33" s="242"/>
      <c r="BF33" s="242"/>
      <c r="BG33" s="242"/>
      <c r="BH33" s="242"/>
      <c r="BI33" s="243"/>
      <c r="BJ33" s="265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7"/>
    </row>
    <row r="34" spans="1:84">
      <c r="A34" s="271"/>
      <c r="B34" s="272"/>
      <c r="C34" s="272"/>
      <c r="D34" s="273"/>
      <c r="E34" s="241" t="s">
        <v>333</v>
      </c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3"/>
      <c r="BB34" s="244" t="s">
        <v>38</v>
      </c>
      <c r="BC34" s="245"/>
      <c r="BD34" s="245"/>
      <c r="BE34" s="245"/>
      <c r="BF34" s="245"/>
      <c r="BG34" s="245"/>
      <c r="BH34" s="245"/>
      <c r="BI34" s="246"/>
      <c r="BJ34" s="265">
        <f>SUM(BJ27:CB33)</f>
        <v>107550</v>
      </c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7"/>
    </row>
    <row r="35" spans="1:84" hidden="1"/>
    <row r="36" spans="1:84">
      <c r="A36" s="186" t="s">
        <v>410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42"/>
      <c r="CD36" s="142"/>
      <c r="CE36" s="142"/>
      <c r="CF36" s="142"/>
    </row>
    <row r="37" spans="1:84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</row>
    <row r="38" spans="1:84">
      <c r="A38" s="142" t="s">
        <v>307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142"/>
      <c r="CD38" s="142"/>
      <c r="CE38" s="142"/>
      <c r="CF38" s="142"/>
    </row>
    <row r="39" spans="1:84" hidden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</row>
    <row r="40" spans="1:84" ht="49.5" customHeight="1">
      <c r="A40" s="142" t="s">
        <v>308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91" t="s">
        <v>309</v>
      </c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142"/>
      <c r="CD40" s="142"/>
      <c r="CE40" s="142"/>
      <c r="CF40" s="142"/>
    </row>
    <row r="41" spans="1:84" hidden="1"/>
    <row r="42" spans="1:84">
      <c r="A42" s="253" t="s">
        <v>191</v>
      </c>
      <c r="B42" s="254"/>
      <c r="C42" s="254"/>
      <c r="D42" s="255"/>
      <c r="E42" s="253" t="s">
        <v>14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  <c r="AN42" s="253" t="s">
        <v>390</v>
      </c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5"/>
      <c r="BB42" s="253" t="s">
        <v>337</v>
      </c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5"/>
      <c r="BN42" s="253" t="s">
        <v>391</v>
      </c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5"/>
    </row>
    <row r="43" spans="1:84">
      <c r="A43" s="256" t="s">
        <v>194</v>
      </c>
      <c r="B43" s="257"/>
      <c r="C43" s="257"/>
      <c r="D43" s="258"/>
      <c r="E43" s="256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8"/>
      <c r="AN43" s="256" t="s">
        <v>392</v>
      </c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8"/>
      <c r="BB43" s="256" t="s">
        <v>349</v>
      </c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8"/>
      <c r="BN43" s="256" t="s">
        <v>393</v>
      </c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8"/>
    </row>
    <row r="44" spans="1:84">
      <c r="A44" s="256"/>
      <c r="B44" s="257"/>
      <c r="C44" s="257"/>
      <c r="D44" s="258"/>
      <c r="E44" s="256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8"/>
      <c r="AN44" s="256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8"/>
      <c r="BB44" s="256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8"/>
      <c r="BN44" s="256" t="s">
        <v>394</v>
      </c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8"/>
    </row>
    <row r="45" spans="1:84">
      <c r="A45" s="259">
        <v>1</v>
      </c>
      <c r="B45" s="260"/>
      <c r="C45" s="260"/>
      <c r="D45" s="261"/>
      <c r="E45" s="259">
        <v>2</v>
      </c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1"/>
      <c r="AN45" s="259">
        <v>3</v>
      </c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1"/>
      <c r="BB45" s="259">
        <v>4</v>
      </c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1"/>
      <c r="BN45" s="259">
        <v>5</v>
      </c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1"/>
    </row>
    <row r="46" spans="1:84" hidden="1">
      <c r="A46" s="271"/>
      <c r="B46" s="272"/>
      <c r="C46" s="272"/>
      <c r="D46" s="273"/>
      <c r="E46" s="271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3"/>
      <c r="AN46" s="274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6"/>
      <c r="BB46" s="241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3"/>
      <c r="BN46" s="274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6"/>
    </row>
    <row r="47" spans="1:84" hidden="1">
      <c r="A47" s="271"/>
      <c r="B47" s="272"/>
      <c r="C47" s="272"/>
      <c r="D47" s="273"/>
      <c r="E47" s="271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3"/>
      <c r="AN47" s="274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6"/>
      <c r="BB47" s="241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3"/>
      <c r="BN47" s="274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6"/>
    </row>
    <row r="48" spans="1:84">
      <c r="A48" s="271"/>
      <c r="B48" s="272"/>
      <c r="C48" s="272"/>
      <c r="D48" s="273"/>
      <c r="E48" s="241" t="s">
        <v>333</v>
      </c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77" t="s">
        <v>38</v>
      </c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9"/>
      <c r="BB48" s="244" t="s">
        <v>38</v>
      </c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6"/>
      <c r="BN48" s="274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6"/>
    </row>
    <row r="49" spans="1:84" hidden="1"/>
    <row r="50" spans="1:84">
      <c r="A50" s="186" t="s">
        <v>411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42"/>
      <c r="CD50" s="142"/>
      <c r="CE50" s="142"/>
      <c r="CF50" s="142"/>
    </row>
    <row r="51" spans="1:84">
      <c r="A51" s="186" t="s">
        <v>412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42"/>
      <c r="CD51" s="142"/>
      <c r="CE51" s="142"/>
      <c r="CF51" s="142"/>
    </row>
    <row r="52" spans="1:84" hidden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2"/>
      <c r="CD52" s="142"/>
      <c r="CE52" s="142"/>
      <c r="CF52" s="142"/>
    </row>
    <row r="53" spans="1:84">
      <c r="A53" s="142" t="s">
        <v>307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12" t="s">
        <v>90</v>
      </c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142"/>
      <c r="CD53" s="142"/>
      <c r="CE53" s="142"/>
      <c r="CF53" s="142"/>
    </row>
    <row r="54" spans="1:84" hidden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2"/>
      <c r="CD54" s="142"/>
      <c r="CE54" s="142"/>
      <c r="CF54" s="142"/>
    </row>
    <row r="55" spans="1:84" ht="51.75" customHeight="1">
      <c r="A55" s="142" t="s">
        <v>308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91" t="s">
        <v>309</v>
      </c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142"/>
      <c r="CD55" s="142"/>
      <c r="CE55" s="142"/>
      <c r="CF55" s="142"/>
    </row>
    <row r="56" spans="1:84" hidden="1"/>
    <row r="57" spans="1:84">
      <c r="A57" s="253" t="s">
        <v>191</v>
      </c>
      <c r="B57" s="254"/>
      <c r="C57" s="254"/>
      <c r="D57" s="255"/>
      <c r="E57" s="253" t="s">
        <v>14</v>
      </c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5"/>
      <c r="AN57" s="253" t="s">
        <v>390</v>
      </c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5"/>
      <c r="BB57" s="253" t="s">
        <v>337</v>
      </c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5"/>
      <c r="BN57" s="253" t="s">
        <v>391</v>
      </c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5"/>
    </row>
    <row r="58" spans="1:84">
      <c r="A58" s="256" t="s">
        <v>194</v>
      </c>
      <c r="B58" s="257"/>
      <c r="C58" s="257"/>
      <c r="D58" s="258"/>
      <c r="E58" s="256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8"/>
      <c r="AN58" s="256" t="s">
        <v>392</v>
      </c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8"/>
      <c r="BB58" s="256" t="s">
        <v>349</v>
      </c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8"/>
      <c r="BN58" s="256" t="s">
        <v>393</v>
      </c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8"/>
    </row>
    <row r="59" spans="1:84">
      <c r="A59" s="256"/>
      <c r="B59" s="257"/>
      <c r="C59" s="257"/>
      <c r="D59" s="258"/>
      <c r="E59" s="256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8"/>
      <c r="AN59" s="256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8"/>
      <c r="BB59" s="256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8"/>
      <c r="BN59" s="256" t="s">
        <v>394</v>
      </c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8"/>
    </row>
    <row r="60" spans="1:84">
      <c r="A60" s="259">
        <v>1</v>
      </c>
      <c r="B60" s="260"/>
      <c r="C60" s="260"/>
      <c r="D60" s="261"/>
      <c r="E60" s="259">
        <v>2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1"/>
      <c r="AN60" s="259">
        <v>3</v>
      </c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1"/>
      <c r="BB60" s="259">
        <v>4</v>
      </c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1"/>
      <c r="BN60" s="259">
        <v>5</v>
      </c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</row>
    <row r="61" spans="1:84" hidden="1">
      <c r="A61" s="271"/>
      <c r="B61" s="272"/>
      <c r="C61" s="272"/>
      <c r="D61" s="273"/>
      <c r="E61" s="271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3"/>
      <c r="AN61" s="274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6"/>
      <c r="BB61" s="241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3"/>
      <c r="BN61" s="274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6"/>
    </row>
    <row r="62" spans="1:84" hidden="1">
      <c r="A62" s="271"/>
      <c r="B62" s="272"/>
      <c r="C62" s="272"/>
      <c r="D62" s="273"/>
      <c r="E62" s="271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3"/>
      <c r="AN62" s="274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6"/>
      <c r="BB62" s="241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3"/>
      <c r="BN62" s="274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6"/>
    </row>
    <row r="63" spans="1:84">
      <c r="A63" s="271"/>
      <c r="B63" s="272"/>
      <c r="C63" s="272"/>
      <c r="D63" s="273"/>
      <c r="E63" s="241" t="s">
        <v>333</v>
      </c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3"/>
      <c r="AN63" s="277" t="s">
        <v>38</v>
      </c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9"/>
      <c r="BB63" s="244" t="s">
        <v>38</v>
      </c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6"/>
      <c r="BN63" s="274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6"/>
    </row>
  </sheetData>
  <mergeCells count="188"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16" workbookViewId="0">
      <selection activeCell="CG24" sqref="CG24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86">
        <v>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3" t="s">
        <v>413</v>
      </c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89" t="s">
        <v>309</v>
      </c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86" t="s">
        <v>414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42"/>
    </row>
    <row r="9" spans="1:81">
      <c r="A9" s="253" t="s">
        <v>191</v>
      </c>
      <c r="B9" s="254"/>
      <c r="C9" s="254"/>
      <c r="D9" s="255"/>
      <c r="E9" s="253" t="s">
        <v>335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J9" s="253" t="s">
        <v>337</v>
      </c>
      <c r="AK9" s="254"/>
      <c r="AL9" s="254"/>
      <c r="AM9" s="254"/>
      <c r="AN9" s="254"/>
      <c r="AO9" s="254"/>
      <c r="AP9" s="254"/>
      <c r="AQ9" s="254"/>
      <c r="AR9" s="254"/>
      <c r="AS9" s="254"/>
      <c r="AT9" s="255"/>
      <c r="AU9" s="253" t="s">
        <v>337</v>
      </c>
      <c r="AV9" s="254"/>
      <c r="AW9" s="254"/>
      <c r="AX9" s="254"/>
      <c r="AY9" s="254"/>
      <c r="AZ9" s="254"/>
      <c r="BA9" s="254"/>
      <c r="BB9" s="254"/>
      <c r="BC9" s="254"/>
      <c r="BD9" s="255"/>
      <c r="BE9" s="253" t="s">
        <v>415</v>
      </c>
      <c r="BF9" s="254"/>
      <c r="BG9" s="254"/>
      <c r="BH9" s="254"/>
      <c r="BI9" s="254"/>
      <c r="BJ9" s="254"/>
      <c r="BK9" s="254"/>
      <c r="BL9" s="254"/>
      <c r="BM9" s="254"/>
      <c r="BN9" s="254"/>
      <c r="BO9" s="255"/>
      <c r="BP9" s="253" t="s">
        <v>338</v>
      </c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5"/>
    </row>
    <row r="10" spans="1:81">
      <c r="A10" s="256" t="s">
        <v>194</v>
      </c>
      <c r="B10" s="257"/>
      <c r="C10" s="257"/>
      <c r="D10" s="258"/>
      <c r="E10" s="256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8"/>
      <c r="AJ10" s="256" t="s">
        <v>416</v>
      </c>
      <c r="AK10" s="257"/>
      <c r="AL10" s="257"/>
      <c r="AM10" s="257"/>
      <c r="AN10" s="257"/>
      <c r="AO10" s="257"/>
      <c r="AP10" s="257"/>
      <c r="AQ10" s="257"/>
      <c r="AR10" s="257"/>
      <c r="AS10" s="257"/>
      <c r="AT10" s="258"/>
      <c r="AU10" s="256" t="s">
        <v>417</v>
      </c>
      <c r="AV10" s="257"/>
      <c r="AW10" s="257"/>
      <c r="AX10" s="257"/>
      <c r="AY10" s="257"/>
      <c r="AZ10" s="257"/>
      <c r="BA10" s="257"/>
      <c r="BB10" s="257"/>
      <c r="BC10" s="257"/>
      <c r="BD10" s="258"/>
      <c r="BE10" s="256" t="s">
        <v>418</v>
      </c>
      <c r="BF10" s="257"/>
      <c r="BG10" s="257"/>
      <c r="BH10" s="257"/>
      <c r="BI10" s="257"/>
      <c r="BJ10" s="257"/>
      <c r="BK10" s="257"/>
      <c r="BL10" s="257"/>
      <c r="BM10" s="257"/>
      <c r="BN10" s="257"/>
      <c r="BO10" s="258"/>
      <c r="BP10" s="256" t="s">
        <v>342</v>
      </c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8"/>
    </row>
    <row r="11" spans="1:81">
      <c r="A11" s="256"/>
      <c r="B11" s="257"/>
      <c r="C11" s="257"/>
      <c r="D11" s="258"/>
      <c r="E11" s="256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8"/>
      <c r="AJ11" s="256"/>
      <c r="AK11" s="257"/>
      <c r="AL11" s="257"/>
      <c r="AM11" s="257"/>
      <c r="AN11" s="257"/>
      <c r="AO11" s="257"/>
      <c r="AP11" s="257"/>
      <c r="AQ11" s="257"/>
      <c r="AR11" s="257"/>
      <c r="AS11" s="257"/>
      <c r="AT11" s="258"/>
      <c r="AU11" s="256" t="s">
        <v>419</v>
      </c>
      <c r="AV11" s="257"/>
      <c r="AW11" s="257"/>
      <c r="AX11" s="257"/>
      <c r="AY11" s="257"/>
      <c r="AZ11" s="257"/>
      <c r="BA11" s="257"/>
      <c r="BB11" s="257"/>
      <c r="BC11" s="257"/>
      <c r="BD11" s="258"/>
      <c r="BE11" s="256" t="s">
        <v>345</v>
      </c>
      <c r="BF11" s="257"/>
      <c r="BG11" s="257"/>
      <c r="BH11" s="257"/>
      <c r="BI11" s="257"/>
      <c r="BJ11" s="257"/>
      <c r="BK11" s="257"/>
      <c r="BL11" s="257"/>
      <c r="BM11" s="257"/>
      <c r="BN11" s="257"/>
      <c r="BO11" s="258"/>
      <c r="BP11" s="256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</row>
    <row r="12" spans="1:81">
      <c r="A12" s="268"/>
      <c r="B12" s="269"/>
      <c r="C12" s="269"/>
      <c r="D12" s="270"/>
      <c r="E12" s="268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J12" s="268"/>
      <c r="AK12" s="269"/>
      <c r="AL12" s="269"/>
      <c r="AM12" s="269"/>
      <c r="AN12" s="269"/>
      <c r="AO12" s="269"/>
      <c r="AP12" s="269"/>
      <c r="AQ12" s="269"/>
      <c r="AR12" s="269"/>
      <c r="AS12" s="269"/>
      <c r="AT12" s="270"/>
      <c r="AU12" s="268"/>
      <c r="AV12" s="269"/>
      <c r="AW12" s="269"/>
      <c r="AX12" s="269"/>
      <c r="AY12" s="269"/>
      <c r="AZ12" s="269"/>
      <c r="BA12" s="269"/>
      <c r="BB12" s="269"/>
      <c r="BC12" s="269"/>
      <c r="BD12" s="270"/>
      <c r="BE12" s="268"/>
      <c r="BF12" s="269"/>
      <c r="BG12" s="269"/>
      <c r="BH12" s="269"/>
      <c r="BI12" s="269"/>
      <c r="BJ12" s="269"/>
      <c r="BK12" s="269"/>
      <c r="BL12" s="269"/>
      <c r="BM12" s="269"/>
      <c r="BN12" s="269"/>
      <c r="BO12" s="270"/>
      <c r="BP12" s="268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70"/>
    </row>
    <row r="13" spans="1:81">
      <c r="A13" s="268">
        <v>1</v>
      </c>
      <c r="B13" s="269"/>
      <c r="C13" s="269"/>
      <c r="D13" s="270"/>
      <c r="E13" s="268">
        <v>2</v>
      </c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70"/>
      <c r="AJ13" s="268">
        <v>3</v>
      </c>
      <c r="AK13" s="269"/>
      <c r="AL13" s="269"/>
      <c r="AM13" s="269"/>
      <c r="AN13" s="269"/>
      <c r="AO13" s="269"/>
      <c r="AP13" s="269"/>
      <c r="AQ13" s="269"/>
      <c r="AR13" s="269"/>
      <c r="AS13" s="269"/>
      <c r="AT13" s="270"/>
      <c r="AU13" s="268">
        <v>4</v>
      </c>
      <c r="AV13" s="269"/>
      <c r="AW13" s="269"/>
      <c r="AX13" s="269"/>
      <c r="AY13" s="269"/>
      <c r="AZ13" s="269"/>
      <c r="BA13" s="269"/>
      <c r="BB13" s="269"/>
      <c r="BC13" s="269"/>
      <c r="BD13" s="270"/>
      <c r="BE13" s="268">
        <v>5</v>
      </c>
      <c r="BF13" s="269"/>
      <c r="BG13" s="269"/>
      <c r="BH13" s="269"/>
      <c r="BI13" s="269"/>
      <c r="BJ13" s="269"/>
      <c r="BK13" s="269"/>
      <c r="BL13" s="269"/>
      <c r="BM13" s="269"/>
      <c r="BN13" s="269"/>
      <c r="BO13" s="270"/>
      <c r="BP13" s="268">
        <v>6</v>
      </c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70"/>
    </row>
    <row r="14" spans="1:81">
      <c r="A14" s="271">
        <v>1</v>
      </c>
      <c r="B14" s="272"/>
      <c r="C14" s="272"/>
      <c r="D14" s="273"/>
      <c r="E14" s="271" t="s">
        <v>420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  <c r="AJ14" s="274"/>
      <c r="AK14" s="275"/>
      <c r="AL14" s="275"/>
      <c r="AM14" s="275"/>
      <c r="AN14" s="275"/>
      <c r="AO14" s="275"/>
      <c r="AP14" s="275"/>
      <c r="AQ14" s="275"/>
      <c r="AR14" s="275"/>
      <c r="AS14" s="275"/>
      <c r="AT14" s="276"/>
      <c r="AU14" s="274">
        <v>12</v>
      </c>
      <c r="AV14" s="275"/>
      <c r="AW14" s="275"/>
      <c r="AX14" s="275"/>
      <c r="AY14" s="275"/>
      <c r="AZ14" s="275"/>
      <c r="BA14" s="275"/>
      <c r="BB14" s="275"/>
      <c r="BC14" s="275"/>
      <c r="BD14" s="276"/>
      <c r="BE14" s="274"/>
      <c r="BF14" s="275"/>
      <c r="BG14" s="275"/>
      <c r="BH14" s="275"/>
      <c r="BI14" s="275"/>
      <c r="BJ14" s="275"/>
      <c r="BK14" s="275"/>
      <c r="BL14" s="275"/>
      <c r="BM14" s="275"/>
      <c r="BN14" s="275"/>
      <c r="BO14" s="276"/>
      <c r="BP14" s="314">
        <f>21600+9000</f>
        <v>30600</v>
      </c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6"/>
    </row>
    <row r="15" spans="1:81">
      <c r="A15" s="271">
        <v>2</v>
      </c>
      <c r="B15" s="272"/>
      <c r="C15" s="272"/>
      <c r="D15" s="273"/>
      <c r="E15" s="271" t="s">
        <v>421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3"/>
      <c r="AJ15" s="274"/>
      <c r="AK15" s="275"/>
      <c r="AL15" s="275"/>
      <c r="AM15" s="275"/>
      <c r="AN15" s="275"/>
      <c r="AO15" s="275"/>
      <c r="AP15" s="275"/>
      <c r="AQ15" s="275"/>
      <c r="AR15" s="275"/>
      <c r="AS15" s="275"/>
      <c r="AT15" s="276"/>
      <c r="AU15" s="274">
        <v>12</v>
      </c>
      <c r="AV15" s="275"/>
      <c r="AW15" s="275"/>
      <c r="AX15" s="275"/>
      <c r="AY15" s="275"/>
      <c r="AZ15" s="275"/>
      <c r="BA15" s="275"/>
      <c r="BB15" s="275"/>
      <c r="BC15" s="275"/>
      <c r="BD15" s="276"/>
      <c r="BE15" s="274"/>
      <c r="BF15" s="275"/>
      <c r="BG15" s="275"/>
      <c r="BH15" s="275"/>
      <c r="BI15" s="275"/>
      <c r="BJ15" s="275"/>
      <c r="BK15" s="275"/>
      <c r="BL15" s="275"/>
      <c r="BM15" s="275"/>
      <c r="BN15" s="275"/>
      <c r="BO15" s="276"/>
      <c r="BP15" s="314">
        <f>7000+227.58</f>
        <v>7227.58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</row>
    <row r="16" spans="1:81">
      <c r="A16" s="271">
        <v>3</v>
      </c>
      <c r="B16" s="272"/>
      <c r="C16" s="272"/>
      <c r="D16" s="273"/>
      <c r="E16" s="271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3"/>
      <c r="AJ16" s="274"/>
      <c r="AK16" s="275"/>
      <c r="AL16" s="275"/>
      <c r="AM16" s="275"/>
      <c r="AN16" s="275"/>
      <c r="AO16" s="275"/>
      <c r="AP16" s="275"/>
      <c r="AQ16" s="275"/>
      <c r="AR16" s="275"/>
      <c r="AS16" s="275"/>
      <c r="AT16" s="276"/>
      <c r="AU16" s="274"/>
      <c r="AV16" s="275"/>
      <c r="AW16" s="275"/>
      <c r="AX16" s="275"/>
      <c r="AY16" s="275"/>
      <c r="AZ16" s="275"/>
      <c r="BA16" s="275"/>
      <c r="BB16" s="275"/>
      <c r="BC16" s="275"/>
      <c r="BD16" s="276"/>
      <c r="BE16" s="274"/>
      <c r="BF16" s="275"/>
      <c r="BG16" s="275"/>
      <c r="BH16" s="275"/>
      <c r="BI16" s="275"/>
      <c r="BJ16" s="275"/>
      <c r="BK16" s="275"/>
      <c r="BL16" s="275"/>
      <c r="BM16" s="275"/>
      <c r="BN16" s="275"/>
      <c r="BO16" s="276"/>
      <c r="BP16" s="314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</row>
    <row r="17" spans="1:81">
      <c r="A17" s="271"/>
      <c r="B17" s="272"/>
      <c r="C17" s="272"/>
      <c r="D17" s="273"/>
      <c r="E17" s="241" t="s">
        <v>333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3"/>
      <c r="AJ17" s="277" t="s">
        <v>38</v>
      </c>
      <c r="AK17" s="278"/>
      <c r="AL17" s="278"/>
      <c r="AM17" s="278"/>
      <c r="AN17" s="278"/>
      <c r="AO17" s="278"/>
      <c r="AP17" s="278"/>
      <c r="AQ17" s="278"/>
      <c r="AR17" s="278"/>
      <c r="AS17" s="278"/>
      <c r="AT17" s="279"/>
      <c r="AU17" s="277" t="s">
        <v>38</v>
      </c>
      <c r="AV17" s="278"/>
      <c r="AW17" s="278"/>
      <c r="AX17" s="278"/>
      <c r="AY17" s="278"/>
      <c r="AZ17" s="278"/>
      <c r="BA17" s="278"/>
      <c r="BB17" s="278"/>
      <c r="BC17" s="278"/>
      <c r="BD17" s="279"/>
      <c r="BE17" s="277" t="s">
        <v>38</v>
      </c>
      <c r="BF17" s="278"/>
      <c r="BG17" s="278"/>
      <c r="BH17" s="278"/>
      <c r="BI17" s="278"/>
      <c r="BJ17" s="278"/>
      <c r="BK17" s="278"/>
      <c r="BL17" s="278"/>
      <c r="BM17" s="278"/>
      <c r="BN17" s="278"/>
      <c r="BO17" s="279"/>
      <c r="BP17" s="314">
        <f>SUM(BP14:CB16)</f>
        <v>37827.58</v>
      </c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6"/>
    </row>
    <row r="19" spans="1:81">
      <c r="A19" s="186" t="s">
        <v>422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42"/>
    </row>
    <row r="21" spans="1:81">
      <c r="A21" s="253" t="s">
        <v>191</v>
      </c>
      <c r="B21" s="254"/>
      <c r="C21" s="254"/>
      <c r="D21" s="255"/>
      <c r="E21" s="253" t="s">
        <v>335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5"/>
      <c r="AN21" s="253" t="s">
        <v>337</v>
      </c>
      <c r="AO21" s="254"/>
      <c r="AP21" s="254"/>
      <c r="AQ21" s="254"/>
      <c r="AR21" s="254"/>
      <c r="AS21" s="254"/>
      <c r="AT21" s="254"/>
      <c r="AU21" s="254"/>
      <c r="AV21" s="255"/>
      <c r="AW21" s="253" t="s">
        <v>423</v>
      </c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5"/>
      <c r="BJ21" s="253" t="s">
        <v>338</v>
      </c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5"/>
    </row>
    <row r="22" spans="1:81">
      <c r="A22" s="256" t="s">
        <v>194</v>
      </c>
      <c r="B22" s="257"/>
      <c r="C22" s="257"/>
      <c r="D22" s="258"/>
      <c r="E22" s="256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8"/>
      <c r="AN22" s="256" t="s">
        <v>424</v>
      </c>
      <c r="AO22" s="257"/>
      <c r="AP22" s="257"/>
      <c r="AQ22" s="257"/>
      <c r="AR22" s="257"/>
      <c r="AS22" s="257"/>
      <c r="AT22" s="257"/>
      <c r="AU22" s="257"/>
      <c r="AV22" s="258"/>
      <c r="AW22" s="256" t="s">
        <v>425</v>
      </c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8"/>
      <c r="BJ22" s="256" t="s">
        <v>394</v>
      </c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8"/>
    </row>
    <row r="23" spans="1:81">
      <c r="A23" s="256"/>
      <c r="B23" s="257"/>
      <c r="C23" s="257"/>
      <c r="D23" s="258"/>
      <c r="E23" s="256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6" t="s">
        <v>426</v>
      </c>
      <c r="AO23" s="257"/>
      <c r="AP23" s="257"/>
      <c r="AQ23" s="257"/>
      <c r="AR23" s="257"/>
      <c r="AS23" s="257"/>
      <c r="AT23" s="257"/>
      <c r="AU23" s="257"/>
      <c r="AV23" s="258"/>
      <c r="AW23" s="256" t="s">
        <v>345</v>
      </c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8"/>
      <c r="BJ23" s="256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8"/>
    </row>
    <row r="24" spans="1:81">
      <c r="A24" s="256"/>
      <c r="B24" s="257"/>
      <c r="C24" s="257"/>
      <c r="D24" s="258"/>
      <c r="E24" s="256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8"/>
      <c r="AN24" s="256"/>
      <c r="AO24" s="257"/>
      <c r="AP24" s="257"/>
      <c r="AQ24" s="257"/>
      <c r="AR24" s="257"/>
      <c r="AS24" s="257"/>
      <c r="AT24" s="257"/>
      <c r="AU24" s="257"/>
      <c r="AV24" s="258"/>
      <c r="AW24" s="256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8"/>
      <c r="BJ24" s="256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8"/>
    </row>
    <row r="25" spans="1:81">
      <c r="A25" s="259">
        <v>1</v>
      </c>
      <c r="B25" s="260"/>
      <c r="C25" s="260"/>
      <c r="D25" s="261"/>
      <c r="E25" s="259">
        <v>2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1"/>
      <c r="AN25" s="259">
        <v>3</v>
      </c>
      <c r="AO25" s="260"/>
      <c r="AP25" s="260"/>
      <c r="AQ25" s="260"/>
      <c r="AR25" s="260"/>
      <c r="AS25" s="260"/>
      <c r="AT25" s="260"/>
      <c r="AU25" s="260"/>
      <c r="AV25" s="261"/>
      <c r="AW25" s="259">
        <v>4</v>
      </c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1"/>
      <c r="BJ25" s="259">
        <v>5</v>
      </c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1"/>
    </row>
    <row r="26" spans="1:81">
      <c r="A26" s="271"/>
      <c r="B26" s="272"/>
      <c r="C26" s="272"/>
      <c r="D26" s="273"/>
      <c r="E26" s="271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3"/>
      <c r="AN26" s="241"/>
      <c r="AO26" s="242"/>
      <c r="AP26" s="242"/>
      <c r="AQ26" s="242"/>
      <c r="AR26" s="242"/>
      <c r="AS26" s="242"/>
      <c r="AT26" s="242"/>
      <c r="AU26" s="242"/>
      <c r="AV26" s="243"/>
      <c r="AW26" s="274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6"/>
      <c r="BJ26" s="274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6"/>
    </row>
    <row r="27" spans="1:81">
      <c r="A27" s="271"/>
      <c r="B27" s="272"/>
      <c r="C27" s="272"/>
      <c r="D27" s="273"/>
      <c r="E27" s="271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3"/>
      <c r="AN27" s="241"/>
      <c r="AO27" s="242"/>
      <c r="AP27" s="242"/>
      <c r="AQ27" s="242"/>
      <c r="AR27" s="242"/>
      <c r="AS27" s="242"/>
      <c r="AT27" s="242"/>
      <c r="AU27" s="242"/>
      <c r="AV27" s="243"/>
      <c r="AW27" s="274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6"/>
      <c r="BJ27" s="274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6"/>
    </row>
    <row r="28" spans="1:81">
      <c r="A28" s="271"/>
      <c r="B28" s="272"/>
      <c r="C28" s="272"/>
      <c r="D28" s="273"/>
      <c r="E28" s="241" t="s">
        <v>333</v>
      </c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3"/>
      <c r="AN28" s="241"/>
      <c r="AO28" s="242"/>
      <c r="AP28" s="242"/>
      <c r="AQ28" s="242"/>
      <c r="AR28" s="242"/>
      <c r="AS28" s="242"/>
      <c r="AT28" s="242"/>
      <c r="AU28" s="242"/>
      <c r="AV28" s="243"/>
      <c r="AW28" s="241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3"/>
      <c r="BJ28" s="274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6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86" t="s">
        <v>427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42"/>
    </row>
    <row r="32" spans="1:81">
      <c r="A32" s="253" t="s">
        <v>191</v>
      </c>
      <c r="B32" s="254"/>
      <c r="C32" s="254"/>
      <c r="D32" s="255"/>
      <c r="E32" s="253" t="s">
        <v>14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5"/>
      <c r="AJ32" s="253" t="s">
        <v>348</v>
      </c>
      <c r="AK32" s="254"/>
      <c r="AL32" s="254"/>
      <c r="AM32" s="254"/>
      <c r="AN32" s="254"/>
      <c r="AO32" s="254"/>
      <c r="AP32" s="254"/>
      <c r="AQ32" s="254"/>
      <c r="AR32" s="254"/>
      <c r="AS32" s="254"/>
      <c r="AT32" s="255"/>
      <c r="AU32" s="253" t="s">
        <v>428</v>
      </c>
      <c r="AV32" s="254"/>
      <c r="AW32" s="254"/>
      <c r="AX32" s="254"/>
      <c r="AY32" s="254"/>
      <c r="AZ32" s="254"/>
      <c r="BA32" s="254"/>
      <c r="BB32" s="254"/>
      <c r="BC32" s="254"/>
      <c r="BD32" s="255"/>
      <c r="BE32" s="253" t="s">
        <v>429</v>
      </c>
      <c r="BF32" s="254"/>
      <c r="BG32" s="254"/>
      <c r="BH32" s="254"/>
      <c r="BI32" s="254"/>
      <c r="BJ32" s="254"/>
      <c r="BK32" s="254"/>
      <c r="BL32" s="254"/>
      <c r="BM32" s="254"/>
      <c r="BN32" s="254"/>
      <c r="BO32" s="255"/>
      <c r="BP32" s="253" t="s">
        <v>338</v>
      </c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5"/>
    </row>
    <row r="33" spans="1:81">
      <c r="A33" s="256" t="s">
        <v>194</v>
      </c>
      <c r="B33" s="257"/>
      <c r="C33" s="257"/>
      <c r="D33" s="258"/>
      <c r="E33" s="256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8"/>
      <c r="AJ33" s="256" t="s">
        <v>430</v>
      </c>
      <c r="AK33" s="257"/>
      <c r="AL33" s="257"/>
      <c r="AM33" s="257"/>
      <c r="AN33" s="257"/>
      <c r="AO33" s="257"/>
      <c r="AP33" s="257"/>
      <c r="AQ33" s="257"/>
      <c r="AR33" s="257"/>
      <c r="AS33" s="257"/>
      <c r="AT33" s="258"/>
      <c r="AU33" s="256" t="s">
        <v>431</v>
      </c>
      <c r="AV33" s="257"/>
      <c r="AW33" s="257"/>
      <c r="AX33" s="257"/>
      <c r="AY33" s="257"/>
      <c r="AZ33" s="257"/>
      <c r="BA33" s="257"/>
      <c r="BB33" s="257"/>
      <c r="BC33" s="257"/>
      <c r="BD33" s="258"/>
      <c r="BE33" s="256" t="s">
        <v>432</v>
      </c>
      <c r="BF33" s="257"/>
      <c r="BG33" s="257"/>
      <c r="BH33" s="257"/>
      <c r="BI33" s="257"/>
      <c r="BJ33" s="257"/>
      <c r="BK33" s="257"/>
      <c r="BL33" s="257"/>
      <c r="BM33" s="257"/>
      <c r="BN33" s="257"/>
      <c r="BO33" s="258"/>
      <c r="BP33" s="256" t="s">
        <v>433</v>
      </c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8"/>
    </row>
    <row r="34" spans="1:81">
      <c r="A34" s="256"/>
      <c r="B34" s="257"/>
      <c r="C34" s="257"/>
      <c r="D34" s="258"/>
      <c r="E34" s="256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8"/>
      <c r="AJ34" s="256" t="s">
        <v>434</v>
      </c>
      <c r="AK34" s="257"/>
      <c r="AL34" s="257"/>
      <c r="AM34" s="257"/>
      <c r="AN34" s="257"/>
      <c r="AO34" s="257"/>
      <c r="AP34" s="257"/>
      <c r="AQ34" s="257"/>
      <c r="AR34" s="257"/>
      <c r="AS34" s="257"/>
      <c r="AT34" s="258"/>
      <c r="AU34" s="256" t="s">
        <v>435</v>
      </c>
      <c r="AV34" s="257"/>
      <c r="AW34" s="257"/>
      <c r="AX34" s="257"/>
      <c r="AY34" s="257"/>
      <c r="AZ34" s="257"/>
      <c r="BA34" s="257"/>
      <c r="BB34" s="257"/>
      <c r="BC34" s="257"/>
      <c r="BD34" s="258"/>
      <c r="BE34" s="256"/>
      <c r="BF34" s="257"/>
      <c r="BG34" s="257"/>
      <c r="BH34" s="257"/>
      <c r="BI34" s="257"/>
      <c r="BJ34" s="257"/>
      <c r="BK34" s="257"/>
      <c r="BL34" s="257"/>
      <c r="BM34" s="257"/>
      <c r="BN34" s="257"/>
      <c r="BO34" s="258"/>
      <c r="BP34" s="256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8"/>
    </row>
    <row r="35" spans="1:81">
      <c r="A35" s="268"/>
      <c r="B35" s="269"/>
      <c r="C35" s="269"/>
      <c r="D35" s="270"/>
      <c r="E35" s="268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70"/>
      <c r="AJ35" s="268"/>
      <c r="AK35" s="269"/>
      <c r="AL35" s="269"/>
      <c r="AM35" s="269"/>
      <c r="AN35" s="269"/>
      <c r="AO35" s="269"/>
      <c r="AP35" s="269"/>
      <c r="AQ35" s="269"/>
      <c r="AR35" s="269"/>
      <c r="AS35" s="269"/>
      <c r="AT35" s="270"/>
      <c r="AU35" s="268"/>
      <c r="AV35" s="269"/>
      <c r="AW35" s="269"/>
      <c r="AX35" s="269"/>
      <c r="AY35" s="269"/>
      <c r="AZ35" s="269"/>
      <c r="BA35" s="269"/>
      <c r="BB35" s="269"/>
      <c r="BC35" s="269"/>
      <c r="BD35" s="270"/>
      <c r="BE35" s="268"/>
      <c r="BF35" s="269"/>
      <c r="BG35" s="269"/>
      <c r="BH35" s="269"/>
      <c r="BI35" s="269"/>
      <c r="BJ35" s="269"/>
      <c r="BK35" s="269"/>
      <c r="BL35" s="269"/>
      <c r="BM35" s="269"/>
      <c r="BN35" s="269"/>
      <c r="BO35" s="270"/>
      <c r="BP35" s="268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70"/>
    </row>
    <row r="36" spans="1:81">
      <c r="A36" s="268">
        <v>1</v>
      </c>
      <c r="B36" s="269"/>
      <c r="C36" s="269"/>
      <c r="D36" s="270"/>
      <c r="E36" s="268">
        <v>2</v>
      </c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70"/>
      <c r="AJ36" s="268">
        <v>4</v>
      </c>
      <c r="AK36" s="269"/>
      <c r="AL36" s="269"/>
      <c r="AM36" s="269"/>
      <c r="AN36" s="269"/>
      <c r="AO36" s="269"/>
      <c r="AP36" s="269"/>
      <c r="AQ36" s="269"/>
      <c r="AR36" s="269"/>
      <c r="AS36" s="269"/>
      <c r="AT36" s="270"/>
      <c r="AU36" s="268">
        <v>5</v>
      </c>
      <c r="AV36" s="269"/>
      <c r="AW36" s="269"/>
      <c r="AX36" s="269"/>
      <c r="AY36" s="269"/>
      <c r="AZ36" s="269"/>
      <c r="BA36" s="269"/>
      <c r="BB36" s="269"/>
      <c r="BC36" s="269"/>
      <c r="BD36" s="270"/>
      <c r="BE36" s="268">
        <v>6</v>
      </c>
      <c r="BF36" s="269"/>
      <c r="BG36" s="269"/>
      <c r="BH36" s="269"/>
      <c r="BI36" s="269"/>
      <c r="BJ36" s="269"/>
      <c r="BK36" s="269"/>
      <c r="BL36" s="269"/>
      <c r="BM36" s="269"/>
      <c r="BN36" s="269"/>
      <c r="BO36" s="270"/>
      <c r="BP36" s="268">
        <v>6</v>
      </c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70"/>
    </row>
    <row r="37" spans="1:81">
      <c r="A37" s="271">
        <v>1</v>
      </c>
      <c r="B37" s="272"/>
      <c r="C37" s="272"/>
      <c r="D37" s="273"/>
      <c r="E37" s="271" t="s">
        <v>436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3"/>
      <c r="AJ37" s="274"/>
      <c r="AK37" s="275"/>
      <c r="AL37" s="275"/>
      <c r="AM37" s="275"/>
      <c r="AN37" s="275"/>
      <c r="AO37" s="275"/>
      <c r="AP37" s="275"/>
      <c r="AQ37" s="275"/>
      <c r="AR37" s="275"/>
      <c r="AS37" s="275"/>
      <c r="AT37" s="276"/>
      <c r="AU37" s="274"/>
      <c r="AV37" s="275"/>
      <c r="AW37" s="275"/>
      <c r="AX37" s="275"/>
      <c r="AY37" s="275"/>
      <c r="AZ37" s="275"/>
      <c r="BA37" s="275"/>
      <c r="BB37" s="275"/>
      <c r="BC37" s="275"/>
      <c r="BD37" s="276"/>
      <c r="BE37" s="274"/>
      <c r="BF37" s="275"/>
      <c r="BG37" s="275"/>
      <c r="BH37" s="275"/>
      <c r="BI37" s="275"/>
      <c r="BJ37" s="275"/>
      <c r="BK37" s="275"/>
      <c r="BL37" s="275"/>
      <c r="BM37" s="275"/>
      <c r="BN37" s="275"/>
      <c r="BO37" s="276"/>
      <c r="BP37" s="265">
        <f>200000+803900+75540.14+12712.24</f>
        <v>1092152.3799999999</v>
      </c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7"/>
    </row>
    <row r="38" spans="1:81">
      <c r="A38" s="271">
        <v>2</v>
      </c>
      <c r="B38" s="272"/>
      <c r="C38" s="272"/>
      <c r="D38" s="273"/>
      <c r="E38" s="271" t="s">
        <v>437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3"/>
      <c r="AJ38" s="274"/>
      <c r="AK38" s="275"/>
      <c r="AL38" s="275"/>
      <c r="AM38" s="275"/>
      <c r="AN38" s="275"/>
      <c r="AO38" s="275"/>
      <c r="AP38" s="275"/>
      <c r="AQ38" s="275"/>
      <c r="AR38" s="275"/>
      <c r="AS38" s="275"/>
      <c r="AT38" s="276"/>
      <c r="AU38" s="274"/>
      <c r="AV38" s="275"/>
      <c r="AW38" s="275"/>
      <c r="AX38" s="275"/>
      <c r="AY38" s="275"/>
      <c r="AZ38" s="275"/>
      <c r="BA38" s="275"/>
      <c r="BB38" s="275"/>
      <c r="BC38" s="275"/>
      <c r="BD38" s="276"/>
      <c r="BE38" s="274"/>
      <c r="BF38" s="275"/>
      <c r="BG38" s="275"/>
      <c r="BH38" s="275"/>
      <c r="BI38" s="275"/>
      <c r="BJ38" s="275"/>
      <c r="BK38" s="275"/>
      <c r="BL38" s="275"/>
      <c r="BM38" s="275"/>
      <c r="BN38" s="275"/>
      <c r="BO38" s="276"/>
      <c r="BP38" s="265">
        <f>252100+28987.44</f>
        <v>281087.44</v>
      </c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7"/>
    </row>
    <row r="39" spans="1:81" hidden="1">
      <c r="A39" s="271">
        <v>3</v>
      </c>
      <c r="B39" s="272"/>
      <c r="C39" s="272"/>
      <c r="D39" s="273"/>
      <c r="E39" s="271" t="s">
        <v>438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3"/>
      <c r="AJ39" s="274"/>
      <c r="AK39" s="275"/>
      <c r="AL39" s="275"/>
      <c r="AM39" s="275"/>
      <c r="AN39" s="275"/>
      <c r="AO39" s="275"/>
      <c r="AP39" s="275"/>
      <c r="AQ39" s="275"/>
      <c r="AR39" s="275"/>
      <c r="AS39" s="275"/>
      <c r="AT39" s="276"/>
      <c r="AU39" s="274"/>
      <c r="AV39" s="275"/>
      <c r="AW39" s="275"/>
      <c r="AX39" s="275"/>
      <c r="AY39" s="275"/>
      <c r="AZ39" s="275"/>
      <c r="BA39" s="275"/>
      <c r="BB39" s="275"/>
      <c r="BC39" s="275"/>
      <c r="BD39" s="276"/>
      <c r="BE39" s="274"/>
      <c r="BF39" s="275"/>
      <c r="BG39" s="275"/>
      <c r="BH39" s="275"/>
      <c r="BI39" s="275"/>
      <c r="BJ39" s="275"/>
      <c r="BK39" s="275"/>
      <c r="BL39" s="275"/>
      <c r="BM39" s="275"/>
      <c r="BN39" s="275"/>
      <c r="BO39" s="276"/>
      <c r="BP39" s="265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7"/>
    </row>
    <row r="40" spans="1:81">
      <c r="A40" s="271">
        <v>3</v>
      </c>
      <c r="B40" s="272"/>
      <c r="C40" s="272"/>
      <c r="D40" s="273"/>
      <c r="E40" s="271" t="s">
        <v>439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3"/>
      <c r="AJ40" s="274"/>
      <c r="AK40" s="275"/>
      <c r="AL40" s="275"/>
      <c r="AM40" s="275"/>
      <c r="AN40" s="275"/>
      <c r="AO40" s="275"/>
      <c r="AP40" s="275"/>
      <c r="AQ40" s="275"/>
      <c r="AR40" s="275"/>
      <c r="AS40" s="275"/>
      <c r="AT40" s="276"/>
      <c r="AU40" s="274"/>
      <c r="AV40" s="275"/>
      <c r="AW40" s="275"/>
      <c r="AX40" s="275"/>
      <c r="AY40" s="275"/>
      <c r="AZ40" s="275"/>
      <c r="BA40" s="275"/>
      <c r="BB40" s="275"/>
      <c r="BC40" s="275"/>
      <c r="BD40" s="276"/>
      <c r="BE40" s="274"/>
      <c r="BF40" s="275"/>
      <c r="BG40" s="275"/>
      <c r="BH40" s="275"/>
      <c r="BI40" s="275"/>
      <c r="BJ40" s="275"/>
      <c r="BK40" s="275"/>
      <c r="BL40" s="275"/>
      <c r="BM40" s="275"/>
      <c r="BN40" s="275"/>
      <c r="BO40" s="276"/>
      <c r="BP40" s="265">
        <f>38800+5908.78</f>
        <v>44708.78</v>
      </c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7"/>
    </row>
    <row r="41" spans="1:81">
      <c r="A41" s="271">
        <v>4</v>
      </c>
      <c r="B41" s="272"/>
      <c r="C41" s="272"/>
      <c r="D41" s="273"/>
      <c r="E41" s="271" t="s">
        <v>440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3"/>
      <c r="AJ41" s="274"/>
      <c r="AK41" s="275"/>
      <c r="AL41" s="275"/>
      <c r="AM41" s="275"/>
      <c r="AN41" s="275"/>
      <c r="AO41" s="275"/>
      <c r="AP41" s="275"/>
      <c r="AQ41" s="275"/>
      <c r="AR41" s="275"/>
      <c r="AS41" s="275"/>
      <c r="AT41" s="276"/>
      <c r="AU41" s="274"/>
      <c r="AV41" s="275"/>
      <c r="AW41" s="275"/>
      <c r="AX41" s="275"/>
      <c r="AY41" s="275"/>
      <c r="AZ41" s="275"/>
      <c r="BA41" s="275"/>
      <c r="BB41" s="275"/>
      <c r="BC41" s="275"/>
      <c r="BD41" s="276"/>
      <c r="BE41" s="274"/>
      <c r="BF41" s="275"/>
      <c r="BG41" s="275"/>
      <c r="BH41" s="275"/>
      <c r="BI41" s="275"/>
      <c r="BJ41" s="275"/>
      <c r="BK41" s="275"/>
      <c r="BL41" s="275"/>
      <c r="BM41" s="275"/>
      <c r="BN41" s="275"/>
      <c r="BO41" s="276"/>
      <c r="BP41" s="265">
        <v>30600</v>
      </c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7"/>
    </row>
    <row r="42" spans="1:81">
      <c r="A42" s="247"/>
      <c r="B42" s="248"/>
      <c r="C42" s="248"/>
      <c r="D42" s="249"/>
      <c r="E42" s="241" t="s">
        <v>333</v>
      </c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3"/>
      <c r="AJ42" s="244" t="s">
        <v>38</v>
      </c>
      <c r="AK42" s="245"/>
      <c r="AL42" s="245"/>
      <c r="AM42" s="245"/>
      <c r="AN42" s="245"/>
      <c r="AO42" s="245"/>
      <c r="AP42" s="245"/>
      <c r="AQ42" s="245"/>
      <c r="AR42" s="245"/>
      <c r="AS42" s="245"/>
      <c r="AT42" s="246"/>
      <c r="AU42" s="244" t="s">
        <v>38</v>
      </c>
      <c r="AV42" s="245"/>
      <c r="AW42" s="245"/>
      <c r="AX42" s="245"/>
      <c r="AY42" s="245"/>
      <c r="AZ42" s="245"/>
      <c r="BA42" s="245"/>
      <c r="BB42" s="245"/>
      <c r="BC42" s="245"/>
      <c r="BD42" s="246"/>
      <c r="BE42" s="244" t="s">
        <v>38</v>
      </c>
      <c r="BF42" s="245"/>
      <c r="BG42" s="245"/>
      <c r="BH42" s="245"/>
      <c r="BI42" s="245"/>
      <c r="BJ42" s="245"/>
      <c r="BK42" s="245"/>
      <c r="BL42" s="245"/>
      <c r="BM42" s="245"/>
      <c r="BN42" s="245"/>
      <c r="BO42" s="246"/>
      <c r="BP42" s="237">
        <f>SUM(BP37:CB41)</f>
        <v>1448548.5999999999</v>
      </c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9"/>
    </row>
    <row r="44" spans="1:81">
      <c r="A44" s="186" t="s">
        <v>441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42"/>
    </row>
    <row r="46" spans="1:81">
      <c r="A46" s="253" t="s">
        <v>191</v>
      </c>
      <c r="B46" s="254"/>
      <c r="C46" s="254"/>
      <c r="D46" s="255"/>
      <c r="E46" s="253" t="s">
        <v>14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5"/>
      <c r="AR46" s="253" t="s">
        <v>337</v>
      </c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5"/>
      <c r="BD46" s="253" t="s">
        <v>442</v>
      </c>
      <c r="BE46" s="254"/>
      <c r="BF46" s="254"/>
      <c r="BG46" s="254"/>
      <c r="BH46" s="254"/>
      <c r="BI46" s="254"/>
      <c r="BJ46" s="254"/>
      <c r="BK46" s="254"/>
      <c r="BL46" s="254"/>
      <c r="BM46" s="254"/>
      <c r="BN46" s="255"/>
      <c r="BO46" s="253" t="s">
        <v>415</v>
      </c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5"/>
    </row>
    <row r="47" spans="1:81">
      <c r="A47" s="256" t="s">
        <v>194</v>
      </c>
      <c r="B47" s="257"/>
      <c r="C47" s="257"/>
      <c r="D47" s="258"/>
      <c r="E47" s="256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8"/>
      <c r="AR47" s="256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8"/>
      <c r="BD47" s="256" t="s">
        <v>443</v>
      </c>
      <c r="BE47" s="257"/>
      <c r="BF47" s="257"/>
      <c r="BG47" s="257"/>
      <c r="BH47" s="257"/>
      <c r="BI47" s="257"/>
      <c r="BJ47" s="257"/>
      <c r="BK47" s="257"/>
      <c r="BL47" s="257"/>
      <c r="BM47" s="257"/>
      <c r="BN47" s="258"/>
      <c r="BO47" s="256" t="s">
        <v>444</v>
      </c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8"/>
    </row>
    <row r="48" spans="1:81">
      <c r="A48" s="256"/>
      <c r="B48" s="257"/>
      <c r="C48" s="257"/>
      <c r="D48" s="258"/>
      <c r="E48" s="256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8"/>
      <c r="AR48" s="256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8"/>
      <c r="BD48" s="256" t="s">
        <v>445</v>
      </c>
      <c r="BE48" s="257"/>
      <c r="BF48" s="257"/>
      <c r="BG48" s="257"/>
      <c r="BH48" s="257"/>
      <c r="BI48" s="257"/>
      <c r="BJ48" s="257"/>
      <c r="BK48" s="257"/>
      <c r="BL48" s="257"/>
      <c r="BM48" s="257"/>
      <c r="BN48" s="258"/>
      <c r="BO48" s="256" t="s">
        <v>345</v>
      </c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8"/>
    </row>
    <row r="49" spans="1:80">
      <c r="A49" s="259">
        <v>1</v>
      </c>
      <c r="B49" s="260"/>
      <c r="C49" s="260"/>
      <c r="D49" s="261"/>
      <c r="E49" s="259">
        <v>2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1"/>
      <c r="AR49" s="259">
        <v>4</v>
      </c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1"/>
      <c r="BD49" s="259">
        <v>5</v>
      </c>
      <c r="BE49" s="260"/>
      <c r="BF49" s="260"/>
      <c r="BG49" s="260"/>
      <c r="BH49" s="260"/>
      <c r="BI49" s="260"/>
      <c r="BJ49" s="260"/>
      <c r="BK49" s="260"/>
      <c r="BL49" s="260"/>
      <c r="BM49" s="260"/>
      <c r="BN49" s="261"/>
      <c r="BO49" s="259">
        <v>6</v>
      </c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1"/>
    </row>
    <row r="50" spans="1:80">
      <c r="A50" s="271"/>
      <c r="B50" s="272"/>
      <c r="C50" s="272"/>
      <c r="D50" s="273"/>
      <c r="E50" s="271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3"/>
      <c r="AR50" s="274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6"/>
      <c r="BD50" s="274"/>
      <c r="BE50" s="275"/>
      <c r="BF50" s="275"/>
      <c r="BG50" s="275"/>
      <c r="BH50" s="275"/>
      <c r="BI50" s="275"/>
      <c r="BJ50" s="275"/>
      <c r="BK50" s="275"/>
      <c r="BL50" s="275"/>
      <c r="BM50" s="275"/>
      <c r="BN50" s="276"/>
      <c r="BO50" s="274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6"/>
    </row>
    <row r="51" spans="1:80">
      <c r="A51" s="271"/>
      <c r="B51" s="272"/>
      <c r="C51" s="272"/>
      <c r="D51" s="273"/>
      <c r="E51" s="271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3"/>
      <c r="AR51" s="274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6"/>
      <c r="BD51" s="274"/>
      <c r="BE51" s="275"/>
      <c r="BF51" s="275"/>
      <c r="BG51" s="275"/>
      <c r="BH51" s="275"/>
      <c r="BI51" s="275"/>
      <c r="BJ51" s="275"/>
      <c r="BK51" s="275"/>
      <c r="BL51" s="275"/>
      <c r="BM51" s="275"/>
      <c r="BN51" s="276"/>
      <c r="BO51" s="274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6"/>
    </row>
    <row r="52" spans="1:80">
      <c r="A52" s="271"/>
      <c r="B52" s="272"/>
      <c r="C52" s="272"/>
      <c r="D52" s="273"/>
      <c r="E52" s="241" t="s">
        <v>333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3"/>
      <c r="AR52" s="277" t="s">
        <v>38</v>
      </c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9"/>
      <c r="BD52" s="277" t="s">
        <v>38</v>
      </c>
      <c r="BE52" s="278"/>
      <c r="BF52" s="278"/>
      <c r="BG52" s="278"/>
      <c r="BH52" s="278"/>
      <c r="BI52" s="278"/>
      <c r="BJ52" s="278"/>
      <c r="BK52" s="278"/>
      <c r="BL52" s="278"/>
      <c r="BM52" s="278"/>
      <c r="BN52" s="279"/>
      <c r="BO52" s="244" t="s">
        <v>38</v>
      </c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6"/>
    </row>
  </sheetData>
  <mergeCells count="202"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74"/>
  <sheetViews>
    <sheetView tabSelected="1" workbookViewId="0">
      <selection activeCell="BN71" sqref="BN71:CB71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16384" width="9.140625" style="143"/>
  </cols>
  <sheetData>
    <row r="1" spans="1:82">
      <c r="A1" s="186" t="s">
        <v>446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53" t="s">
        <v>191</v>
      </c>
      <c r="B3" s="254"/>
      <c r="C3" s="254"/>
      <c r="D3" s="255"/>
      <c r="E3" s="253" t="s">
        <v>335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5"/>
      <c r="AN3" s="253" t="s">
        <v>447</v>
      </c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5"/>
      <c r="BD3" s="253" t="s">
        <v>337</v>
      </c>
      <c r="BE3" s="254"/>
      <c r="BF3" s="254"/>
      <c r="BG3" s="254"/>
      <c r="BH3" s="254"/>
      <c r="BI3" s="254"/>
      <c r="BJ3" s="254"/>
      <c r="BK3" s="254"/>
      <c r="BL3" s="254"/>
      <c r="BM3" s="255"/>
      <c r="BN3" s="319" t="s">
        <v>415</v>
      </c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</row>
    <row r="4" spans="1:82">
      <c r="A4" s="256" t="s">
        <v>194</v>
      </c>
      <c r="B4" s="257"/>
      <c r="C4" s="257"/>
      <c r="D4" s="258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8"/>
      <c r="AN4" s="256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8"/>
      <c r="BD4" s="256" t="s">
        <v>448</v>
      </c>
      <c r="BE4" s="257"/>
      <c r="BF4" s="257"/>
      <c r="BG4" s="257"/>
      <c r="BH4" s="257"/>
      <c r="BI4" s="257"/>
      <c r="BJ4" s="257"/>
      <c r="BK4" s="257"/>
      <c r="BL4" s="257"/>
      <c r="BM4" s="258"/>
      <c r="BN4" s="319" t="s">
        <v>449</v>
      </c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</row>
    <row r="5" spans="1:82">
      <c r="A5" s="268"/>
      <c r="B5" s="269"/>
      <c r="C5" s="269"/>
      <c r="D5" s="270"/>
      <c r="E5" s="268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70"/>
      <c r="AN5" s="268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70"/>
      <c r="BD5" s="268" t="s">
        <v>450</v>
      </c>
      <c r="BE5" s="269"/>
      <c r="BF5" s="269"/>
      <c r="BG5" s="269"/>
      <c r="BH5" s="269"/>
      <c r="BI5" s="269"/>
      <c r="BJ5" s="269"/>
      <c r="BK5" s="269"/>
      <c r="BL5" s="269"/>
      <c r="BM5" s="270"/>
      <c r="BN5" s="319" t="s">
        <v>345</v>
      </c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</row>
    <row r="6" spans="1:82">
      <c r="A6" s="259">
        <v>1</v>
      </c>
      <c r="B6" s="260"/>
      <c r="C6" s="260"/>
      <c r="D6" s="261"/>
      <c r="E6" s="259">
        <v>2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1"/>
      <c r="AN6" s="259">
        <v>3</v>
      </c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1"/>
      <c r="BD6" s="259">
        <v>4</v>
      </c>
      <c r="BE6" s="260"/>
      <c r="BF6" s="260"/>
      <c r="BG6" s="260"/>
      <c r="BH6" s="260"/>
      <c r="BI6" s="260"/>
      <c r="BJ6" s="260"/>
      <c r="BK6" s="260"/>
      <c r="BL6" s="260"/>
      <c r="BM6" s="261"/>
      <c r="BN6" s="319">
        <v>5</v>
      </c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</row>
    <row r="7" spans="1:82" ht="15" customHeight="1">
      <c r="A7" s="247">
        <v>1</v>
      </c>
      <c r="B7" s="248"/>
      <c r="C7" s="248"/>
      <c r="D7" s="249"/>
      <c r="E7" s="247" t="s">
        <v>530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9"/>
      <c r="AN7" s="241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3"/>
      <c r="BD7" s="241"/>
      <c r="BE7" s="242"/>
      <c r="BF7" s="242"/>
      <c r="BG7" s="242"/>
      <c r="BH7" s="242"/>
      <c r="BI7" s="242"/>
      <c r="BJ7" s="242"/>
      <c r="BK7" s="242"/>
      <c r="BL7" s="242"/>
      <c r="BM7" s="243"/>
      <c r="BN7" s="318">
        <v>29400</v>
      </c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</row>
    <row r="8" spans="1:82" ht="15" customHeight="1">
      <c r="A8" s="247">
        <v>2</v>
      </c>
      <c r="B8" s="248"/>
      <c r="C8" s="248"/>
      <c r="D8" s="249"/>
      <c r="E8" s="247" t="s">
        <v>451</v>
      </c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9"/>
      <c r="AN8" s="241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3"/>
      <c r="BD8" s="241"/>
      <c r="BE8" s="242"/>
      <c r="BF8" s="242"/>
      <c r="BG8" s="242"/>
      <c r="BH8" s="242"/>
      <c r="BI8" s="242"/>
      <c r="BJ8" s="242"/>
      <c r="BK8" s="242"/>
      <c r="BL8" s="242"/>
      <c r="BM8" s="243"/>
      <c r="BN8" s="318">
        <v>12000</v>
      </c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</row>
    <row r="9" spans="1:82" ht="15" hidden="1" customHeight="1">
      <c r="A9" s="247">
        <v>3</v>
      </c>
      <c r="B9" s="248"/>
      <c r="C9" s="248"/>
      <c r="D9" s="249"/>
      <c r="E9" s="247" t="s">
        <v>483</v>
      </c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9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3"/>
      <c r="BD9" s="241"/>
      <c r="BE9" s="242"/>
      <c r="BF9" s="242"/>
      <c r="BG9" s="242"/>
      <c r="BH9" s="242"/>
      <c r="BI9" s="242"/>
      <c r="BJ9" s="242"/>
      <c r="BK9" s="242"/>
      <c r="BL9" s="242"/>
      <c r="BM9" s="243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</row>
    <row r="10" spans="1:82" ht="15" hidden="1" customHeight="1">
      <c r="A10" s="247"/>
      <c r="B10" s="248"/>
      <c r="C10" s="248"/>
      <c r="D10" s="249"/>
      <c r="E10" s="247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9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3"/>
      <c r="BD10" s="241"/>
      <c r="BE10" s="242"/>
      <c r="BF10" s="242"/>
      <c r="BG10" s="242"/>
      <c r="BH10" s="242"/>
      <c r="BI10" s="242"/>
      <c r="BJ10" s="242"/>
      <c r="BK10" s="242"/>
      <c r="BL10" s="242"/>
      <c r="BM10" s="243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</row>
    <row r="11" spans="1:82" ht="15" customHeight="1">
      <c r="A11" s="247">
        <v>3</v>
      </c>
      <c r="B11" s="248"/>
      <c r="C11" s="248"/>
      <c r="D11" s="249"/>
      <c r="E11" s="247" t="s">
        <v>452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9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3"/>
      <c r="BD11" s="241"/>
      <c r="BE11" s="242"/>
      <c r="BF11" s="242"/>
      <c r="BG11" s="242"/>
      <c r="BH11" s="242"/>
      <c r="BI11" s="242"/>
      <c r="BJ11" s="242"/>
      <c r="BK11" s="242"/>
      <c r="BL11" s="242"/>
      <c r="BM11" s="243"/>
      <c r="BN11" s="318">
        <v>15227.68</v>
      </c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</row>
    <row r="12" spans="1:82" ht="15" customHeight="1">
      <c r="A12" s="247">
        <v>4</v>
      </c>
      <c r="B12" s="248"/>
      <c r="C12" s="248"/>
      <c r="D12" s="249"/>
      <c r="E12" s="247" t="s">
        <v>453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9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3"/>
      <c r="BD12" s="241"/>
      <c r="BE12" s="242"/>
      <c r="BF12" s="242"/>
      <c r="BG12" s="242"/>
      <c r="BH12" s="242"/>
      <c r="BI12" s="242"/>
      <c r="BJ12" s="242"/>
      <c r="BK12" s="242"/>
      <c r="BL12" s="242"/>
      <c r="BM12" s="243"/>
      <c r="BN12" s="237">
        <v>35020.400000000001</v>
      </c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9"/>
      <c r="CD12" s="116"/>
    </row>
    <row r="13" spans="1:82" ht="15" customHeight="1">
      <c r="A13" s="247">
        <v>5</v>
      </c>
      <c r="B13" s="248"/>
      <c r="C13" s="248"/>
      <c r="D13" s="249"/>
      <c r="E13" s="247" t="s">
        <v>409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3"/>
      <c r="BD13" s="241"/>
      <c r="BE13" s="242"/>
      <c r="BF13" s="242"/>
      <c r="BG13" s="242"/>
      <c r="BH13" s="242"/>
      <c r="BI13" s="242"/>
      <c r="BJ13" s="242"/>
      <c r="BK13" s="242"/>
      <c r="BL13" s="242"/>
      <c r="BM13" s="243"/>
      <c r="BN13" s="318">
        <v>17208.72</v>
      </c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</row>
    <row r="14" spans="1:82" ht="15" customHeight="1">
      <c r="A14" s="247">
        <v>6</v>
      </c>
      <c r="B14" s="248"/>
      <c r="C14" s="248"/>
      <c r="D14" s="249"/>
      <c r="E14" s="247" t="s">
        <v>485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9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3"/>
      <c r="BD14" s="241"/>
      <c r="BE14" s="242"/>
      <c r="BF14" s="242"/>
      <c r="BG14" s="242"/>
      <c r="BH14" s="242"/>
      <c r="BI14" s="242"/>
      <c r="BJ14" s="242"/>
      <c r="BK14" s="242"/>
      <c r="BL14" s="242"/>
      <c r="BM14" s="243"/>
      <c r="BN14" s="318">
        <v>14838</v>
      </c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</row>
    <row r="15" spans="1:82" ht="15" customHeight="1">
      <c r="A15" s="247">
        <v>7</v>
      </c>
      <c r="B15" s="248"/>
      <c r="C15" s="248"/>
      <c r="D15" s="249"/>
      <c r="E15" s="247" t="s">
        <v>487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9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3"/>
      <c r="BD15" s="241"/>
      <c r="BE15" s="242"/>
      <c r="BF15" s="242"/>
      <c r="BG15" s="242"/>
      <c r="BH15" s="242"/>
      <c r="BI15" s="242"/>
      <c r="BJ15" s="242"/>
      <c r="BK15" s="242"/>
      <c r="BL15" s="242"/>
      <c r="BM15" s="243"/>
      <c r="BN15" s="318">
        <v>35305.199999999997</v>
      </c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</row>
    <row r="16" spans="1:82" ht="15" hidden="1" customHeight="1">
      <c r="A16" s="247">
        <v>8</v>
      </c>
      <c r="B16" s="248"/>
      <c r="C16" s="248"/>
      <c r="D16" s="249"/>
      <c r="E16" s="247" t="s">
        <v>506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9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3"/>
      <c r="BD16" s="241"/>
      <c r="BE16" s="242"/>
      <c r="BF16" s="242"/>
      <c r="BG16" s="242"/>
      <c r="BH16" s="242"/>
      <c r="BI16" s="242"/>
      <c r="BJ16" s="242"/>
      <c r="BK16" s="242"/>
      <c r="BL16" s="242"/>
      <c r="BM16" s="243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</row>
    <row r="17" spans="1:82" ht="15" hidden="1" customHeight="1">
      <c r="A17" s="247">
        <v>9</v>
      </c>
      <c r="B17" s="248"/>
      <c r="C17" s="248"/>
      <c r="D17" s="249"/>
      <c r="E17" s="247" t="s">
        <v>495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9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3"/>
      <c r="BD17" s="241"/>
      <c r="BE17" s="242"/>
      <c r="BF17" s="242"/>
      <c r="BG17" s="242"/>
      <c r="BH17" s="242"/>
      <c r="BI17" s="242"/>
      <c r="BJ17" s="242"/>
      <c r="BK17" s="242"/>
      <c r="BL17" s="242"/>
      <c r="BM17" s="243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</row>
    <row r="18" spans="1:82" ht="15" hidden="1" customHeight="1">
      <c r="A18" s="247"/>
      <c r="B18" s="248"/>
      <c r="C18" s="248"/>
      <c r="D18" s="249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9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3"/>
      <c r="BD18" s="241"/>
      <c r="BE18" s="242"/>
      <c r="BF18" s="242"/>
      <c r="BG18" s="242"/>
      <c r="BH18" s="242"/>
      <c r="BI18" s="242"/>
      <c r="BJ18" s="242"/>
      <c r="BK18" s="242"/>
      <c r="BL18" s="242"/>
      <c r="BM18" s="243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</row>
    <row r="19" spans="1:82" ht="15" hidden="1" customHeight="1">
      <c r="A19" s="247"/>
      <c r="B19" s="248"/>
      <c r="C19" s="248"/>
      <c r="D19" s="249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9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3"/>
      <c r="BD19" s="241"/>
      <c r="BE19" s="242"/>
      <c r="BF19" s="242"/>
      <c r="BG19" s="242"/>
      <c r="BH19" s="242"/>
      <c r="BI19" s="242"/>
      <c r="BJ19" s="242"/>
      <c r="BK19" s="242"/>
      <c r="BL19" s="242"/>
      <c r="BM19" s="243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</row>
    <row r="20" spans="1:82" ht="15" hidden="1" customHeight="1">
      <c r="A20" s="247">
        <v>9</v>
      </c>
      <c r="B20" s="248"/>
      <c r="C20" s="248"/>
      <c r="D20" s="249"/>
      <c r="E20" s="247" t="s">
        <v>510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9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3"/>
      <c r="BD20" s="241"/>
      <c r="BE20" s="242"/>
      <c r="BF20" s="242"/>
      <c r="BG20" s="242"/>
      <c r="BH20" s="242"/>
      <c r="BI20" s="242"/>
      <c r="BJ20" s="242"/>
      <c r="BK20" s="242"/>
      <c r="BL20" s="242"/>
      <c r="BM20" s="243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</row>
    <row r="21" spans="1:82" hidden="1">
      <c r="A21" s="247"/>
      <c r="B21" s="248"/>
      <c r="C21" s="248"/>
      <c r="D21" s="249"/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9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3"/>
      <c r="BD21" s="241"/>
      <c r="BE21" s="242"/>
      <c r="BF21" s="242"/>
      <c r="BG21" s="242"/>
      <c r="BH21" s="242"/>
      <c r="BI21" s="242"/>
      <c r="BJ21" s="242"/>
      <c r="BK21" s="242"/>
      <c r="BL21" s="242"/>
      <c r="BM21" s="243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</row>
    <row r="22" spans="1:82">
      <c r="A22" s="247"/>
      <c r="B22" s="248"/>
      <c r="C22" s="248"/>
      <c r="D22" s="249"/>
      <c r="E22" s="241" t="s">
        <v>333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3"/>
      <c r="AN22" s="244" t="s">
        <v>38</v>
      </c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6"/>
      <c r="BD22" s="244" t="s">
        <v>38</v>
      </c>
      <c r="BE22" s="245"/>
      <c r="BF22" s="245"/>
      <c r="BG22" s="245"/>
      <c r="BH22" s="245"/>
      <c r="BI22" s="245"/>
      <c r="BJ22" s="245"/>
      <c r="BK22" s="245"/>
      <c r="BL22" s="245"/>
      <c r="BM22" s="246"/>
      <c r="BN22" s="318">
        <f>SUM(BN7:CB21)</f>
        <v>159000</v>
      </c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</row>
    <row r="24" spans="1:82">
      <c r="A24" s="186" t="s">
        <v>454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53" t="s">
        <v>191</v>
      </c>
      <c r="B26" s="254"/>
      <c r="C26" s="254"/>
      <c r="D26" s="255"/>
      <c r="E26" s="253" t="s">
        <v>335</v>
      </c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5"/>
      <c r="BD26" s="253" t="s">
        <v>337</v>
      </c>
      <c r="BE26" s="254"/>
      <c r="BF26" s="254"/>
      <c r="BG26" s="254"/>
      <c r="BH26" s="254"/>
      <c r="BI26" s="254"/>
      <c r="BJ26" s="254"/>
      <c r="BK26" s="254"/>
      <c r="BL26" s="254"/>
      <c r="BM26" s="255"/>
      <c r="BN26" s="253" t="s">
        <v>415</v>
      </c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5"/>
    </row>
    <row r="27" spans="1:82">
      <c r="A27" s="256" t="s">
        <v>194</v>
      </c>
      <c r="B27" s="257"/>
      <c r="C27" s="257"/>
      <c r="D27" s="258"/>
      <c r="E27" s="256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8"/>
      <c r="BD27" s="256" t="s">
        <v>455</v>
      </c>
      <c r="BE27" s="257"/>
      <c r="BF27" s="257"/>
      <c r="BG27" s="257"/>
      <c r="BH27" s="257"/>
      <c r="BI27" s="257"/>
      <c r="BJ27" s="257"/>
      <c r="BK27" s="257"/>
      <c r="BL27" s="257"/>
      <c r="BM27" s="258"/>
      <c r="BN27" s="256" t="s">
        <v>456</v>
      </c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8"/>
    </row>
    <row r="28" spans="1:82" ht="13.5" customHeight="1">
      <c r="A28" s="268"/>
      <c r="B28" s="269"/>
      <c r="C28" s="269"/>
      <c r="D28" s="270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70"/>
      <c r="BD28" s="268"/>
      <c r="BE28" s="269"/>
      <c r="BF28" s="269"/>
      <c r="BG28" s="269"/>
      <c r="BH28" s="269"/>
      <c r="BI28" s="269"/>
      <c r="BJ28" s="269"/>
      <c r="BK28" s="269"/>
      <c r="BL28" s="269"/>
      <c r="BM28" s="270"/>
      <c r="BN28" s="268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70"/>
    </row>
    <row r="29" spans="1:82" ht="10.5" customHeight="1">
      <c r="A29" s="259">
        <v>1</v>
      </c>
      <c r="B29" s="260"/>
      <c r="C29" s="260"/>
      <c r="D29" s="261"/>
      <c r="E29" s="259">
        <v>2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1"/>
      <c r="BD29" s="259">
        <v>3</v>
      </c>
      <c r="BE29" s="260"/>
      <c r="BF29" s="260"/>
      <c r="BG29" s="260"/>
      <c r="BH29" s="260"/>
      <c r="BI29" s="260"/>
      <c r="BJ29" s="260"/>
      <c r="BK29" s="260"/>
      <c r="BL29" s="260"/>
      <c r="BM29" s="261"/>
      <c r="BN29" s="259">
        <v>4</v>
      </c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1"/>
    </row>
    <row r="30" spans="1:82">
      <c r="A30" s="247">
        <v>1</v>
      </c>
      <c r="B30" s="248"/>
      <c r="C30" s="248"/>
      <c r="D30" s="249"/>
      <c r="E30" s="247" t="s">
        <v>457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9"/>
      <c r="BD30" s="241"/>
      <c r="BE30" s="242"/>
      <c r="BF30" s="242"/>
      <c r="BG30" s="242"/>
      <c r="BH30" s="242"/>
      <c r="BI30" s="242"/>
      <c r="BJ30" s="242"/>
      <c r="BK30" s="242"/>
      <c r="BL30" s="242"/>
      <c r="BM30" s="243"/>
      <c r="BN30" s="237">
        <v>143500</v>
      </c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9"/>
    </row>
    <row r="31" spans="1:82">
      <c r="A31" s="247">
        <v>2</v>
      </c>
      <c r="B31" s="248"/>
      <c r="C31" s="248"/>
      <c r="D31" s="249"/>
      <c r="E31" s="247" t="s">
        <v>511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9"/>
      <c r="BD31" s="241"/>
      <c r="BE31" s="242"/>
      <c r="BF31" s="242"/>
      <c r="BG31" s="242"/>
      <c r="BH31" s="242"/>
      <c r="BI31" s="242"/>
      <c r="BJ31" s="242"/>
      <c r="BK31" s="242"/>
      <c r="BL31" s="242"/>
      <c r="BM31" s="243"/>
      <c r="BN31" s="237">
        <v>3500</v>
      </c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9"/>
    </row>
    <row r="32" spans="1:82">
      <c r="A32" s="247">
        <v>3</v>
      </c>
      <c r="B32" s="248"/>
      <c r="C32" s="248"/>
      <c r="D32" s="249"/>
      <c r="E32" s="247" t="s">
        <v>458</v>
      </c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41"/>
      <c r="BE32" s="242"/>
      <c r="BF32" s="242"/>
      <c r="BG32" s="242"/>
      <c r="BH32" s="242"/>
      <c r="BI32" s="242"/>
      <c r="BJ32" s="242"/>
      <c r="BK32" s="242"/>
      <c r="BL32" s="242"/>
      <c r="BM32" s="243"/>
      <c r="BN32" s="237">
        <v>968812</v>
      </c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9"/>
    </row>
    <row r="33" spans="1:84">
      <c r="A33" s="247">
        <v>4</v>
      </c>
      <c r="B33" s="248"/>
      <c r="C33" s="248"/>
      <c r="D33" s="249"/>
      <c r="E33" s="247" t="s">
        <v>459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9"/>
      <c r="BD33" s="241"/>
      <c r="BE33" s="242"/>
      <c r="BF33" s="242"/>
      <c r="BG33" s="242"/>
      <c r="BH33" s="242"/>
      <c r="BI33" s="242"/>
      <c r="BJ33" s="242"/>
      <c r="BK33" s="242"/>
      <c r="BL33" s="242"/>
      <c r="BM33" s="243"/>
      <c r="BN33" s="237">
        <f>27288+2274.07</f>
        <v>29562.07</v>
      </c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9"/>
    </row>
    <row r="34" spans="1:84" hidden="1">
      <c r="A34" s="247">
        <v>5</v>
      </c>
      <c r="B34" s="248"/>
      <c r="C34" s="248"/>
      <c r="D34" s="249"/>
      <c r="E34" s="247" t="s">
        <v>460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41"/>
      <c r="BE34" s="242"/>
      <c r="BF34" s="242"/>
      <c r="BG34" s="242"/>
      <c r="BH34" s="242"/>
      <c r="BI34" s="242"/>
      <c r="BJ34" s="242"/>
      <c r="BK34" s="242"/>
      <c r="BL34" s="242"/>
      <c r="BM34" s="243"/>
      <c r="BN34" s="237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9"/>
    </row>
    <row r="35" spans="1:84">
      <c r="A35" s="247">
        <v>5</v>
      </c>
      <c r="B35" s="248"/>
      <c r="C35" s="248"/>
      <c r="D35" s="249"/>
      <c r="E35" s="247" t="s">
        <v>494</v>
      </c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9"/>
      <c r="BD35" s="241"/>
      <c r="BE35" s="242"/>
      <c r="BF35" s="242"/>
      <c r="BG35" s="242"/>
      <c r="BH35" s="242"/>
      <c r="BI35" s="242"/>
      <c r="BJ35" s="242"/>
      <c r="BK35" s="242"/>
      <c r="BL35" s="242"/>
      <c r="BM35" s="243"/>
      <c r="BN35" s="237">
        <v>6000</v>
      </c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9"/>
    </row>
    <row r="36" spans="1:84" ht="16.5" customHeight="1">
      <c r="A36" s="247">
        <v>6</v>
      </c>
      <c r="B36" s="248"/>
      <c r="C36" s="248"/>
      <c r="D36" s="249"/>
      <c r="E36" s="247" t="s">
        <v>531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41"/>
      <c r="BE36" s="242"/>
      <c r="BF36" s="242"/>
      <c r="BG36" s="242"/>
      <c r="BH36" s="242"/>
      <c r="BI36" s="242"/>
      <c r="BJ36" s="242"/>
      <c r="BK36" s="242"/>
      <c r="BL36" s="242"/>
      <c r="BM36" s="243"/>
      <c r="BN36" s="237">
        <v>24000</v>
      </c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9"/>
    </row>
    <row r="37" spans="1:84" ht="16.5" hidden="1" customHeight="1">
      <c r="A37" s="247">
        <v>7</v>
      </c>
      <c r="B37" s="248"/>
      <c r="C37" s="248"/>
      <c r="D37" s="249"/>
      <c r="E37" s="247" t="s">
        <v>512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41"/>
      <c r="BE37" s="242"/>
      <c r="BF37" s="242"/>
      <c r="BG37" s="242"/>
      <c r="BH37" s="242"/>
      <c r="BI37" s="242"/>
      <c r="BJ37" s="242"/>
      <c r="BK37" s="242"/>
      <c r="BL37" s="242"/>
      <c r="BM37" s="243"/>
      <c r="BN37" s="237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9"/>
    </row>
    <row r="38" spans="1:84" ht="16.5" hidden="1" customHeight="1">
      <c r="A38" s="247">
        <v>8</v>
      </c>
      <c r="B38" s="248"/>
      <c r="C38" s="248"/>
      <c r="D38" s="249"/>
      <c r="E38" s="247" t="s">
        <v>513</v>
      </c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41"/>
      <c r="BE38" s="242"/>
      <c r="BF38" s="242"/>
      <c r="BG38" s="242"/>
      <c r="BH38" s="242"/>
      <c r="BI38" s="242"/>
      <c r="BJ38" s="242"/>
      <c r="BK38" s="242"/>
      <c r="BL38" s="242"/>
      <c r="BM38" s="243"/>
      <c r="BN38" s="237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9"/>
    </row>
    <row r="39" spans="1:84" ht="16.5" hidden="1" customHeight="1">
      <c r="A39" s="247">
        <v>9</v>
      </c>
      <c r="B39" s="248"/>
      <c r="C39" s="248"/>
      <c r="D39" s="249"/>
      <c r="E39" s="247" t="s">
        <v>514</v>
      </c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41"/>
      <c r="BE39" s="242"/>
      <c r="BF39" s="242"/>
      <c r="BG39" s="242"/>
      <c r="BH39" s="242"/>
      <c r="BI39" s="242"/>
      <c r="BJ39" s="242"/>
      <c r="BK39" s="242"/>
      <c r="BL39" s="242"/>
      <c r="BM39" s="243"/>
      <c r="BN39" s="237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9"/>
    </row>
    <row r="40" spans="1:84" ht="16.5" customHeight="1">
      <c r="A40" s="247">
        <v>7</v>
      </c>
      <c r="B40" s="248"/>
      <c r="C40" s="248"/>
      <c r="D40" s="249"/>
      <c r="E40" s="247" t="s">
        <v>461</v>
      </c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9"/>
      <c r="BD40" s="241"/>
      <c r="BE40" s="242"/>
      <c r="BF40" s="242"/>
      <c r="BG40" s="242"/>
      <c r="BH40" s="242"/>
      <c r="BI40" s="242"/>
      <c r="BJ40" s="242"/>
      <c r="BK40" s="242"/>
      <c r="BL40" s="242"/>
      <c r="BM40" s="243"/>
      <c r="BN40" s="237">
        <f>75600+22800</f>
        <v>98400</v>
      </c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9"/>
    </row>
    <row r="41" spans="1:84" ht="16.5" hidden="1" customHeight="1">
      <c r="A41" s="247">
        <v>7</v>
      </c>
      <c r="B41" s="248"/>
      <c r="C41" s="248"/>
      <c r="D41" s="249"/>
      <c r="E41" s="247" t="s">
        <v>526</v>
      </c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41"/>
      <c r="BE41" s="242"/>
      <c r="BF41" s="242"/>
      <c r="BG41" s="242"/>
      <c r="BH41" s="242"/>
      <c r="BI41" s="242"/>
      <c r="BJ41" s="242"/>
      <c r="BK41" s="242"/>
      <c r="BL41" s="242"/>
      <c r="BM41" s="243"/>
      <c r="BN41" s="237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9"/>
    </row>
    <row r="42" spans="1:84" ht="16.5" hidden="1" customHeight="1">
      <c r="A42" s="247">
        <v>8</v>
      </c>
      <c r="B42" s="248"/>
      <c r="C42" s="248"/>
      <c r="D42" s="249"/>
      <c r="E42" s="247" t="s">
        <v>475</v>
      </c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9"/>
      <c r="BD42" s="241"/>
      <c r="BE42" s="242"/>
      <c r="BF42" s="242"/>
      <c r="BG42" s="242"/>
      <c r="BH42" s="242"/>
      <c r="BI42" s="242"/>
      <c r="BJ42" s="242"/>
      <c r="BK42" s="242"/>
      <c r="BL42" s="242"/>
      <c r="BM42" s="243"/>
      <c r="BN42" s="237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9"/>
    </row>
    <row r="43" spans="1:84" ht="16.5" hidden="1" customHeight="1">
      <c r="A43" s="247">
        <v>11</v>
      </c>
      <c r="B43" s="248"/>
      <c r="C43" s="248"/>
      <c r="D43" s="249"/>
      <c r="E43" s="247" t="s">
        <v>486</v>
      </c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9"/>
      <c r="BD43" s="241"/>
      <c r="BE43" s="242"/>
      <c r="BF43" s="242"/>
      <c r="BG43" s="242"/>
      <c r="BH43" s="242"/>
      <c r="BI43" s="242"/>
      <c r="BJ43" s="242"/>
      <c r="BK43" s="242"/>
      <c r="BL43" s="242"/>
      <c r="BM43" s="243"/>
      <c r="BN43" s="237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9"/>
    </row>
    <row r="44" spans="1:84" ht="16.5" customHeight="1">
      <c r="A44" s="247">
        <v>8</v>
      </c>
      <c r="B44" s="248"/>
      <c r="C44" s="248"/>
      <c r="D44" s="249"/>
      <c r="E44" s="247" t="s">
        <v>462</v>
      </c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9"/>
      <c r="BD44" s="241"/>
      <c r="BE44" s="242"/>
      <c r="BF44" s="242"/>
      <c r="BG44" s="242"/>
      <c r="BH44" s="242"/>
      <c r="BI44" s="242"/>
      <c r="BJ44" s="242"/>
      <c r="BK44" s="242"/>
      <c r="BL44" s="242"/>
      <c r="BM44" s="243"/>
      <c r="BN44" s="237">
        <f>10000+147600+221015.62+4593.26+200-8619</f>
        <v>374789.88</v>
      </c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9"/>
      <c r="CF44" s="143" t="s">
        <v>497</v>
      </c>
    </row>
    <row r="45" spans="1:84" ht="16.5" hidden="1" customHeight="1">
      <c r="A45" s="247">
        <v>13</v>
      </c>
      <c r="B45" s="248"/>
      <c r="C45" s="248"/>
      <c r="D45" s="249"/>
      <c r="E45" s="247" t="s">
        <v>484</v>
      </c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9"/>
      <c r="BD45" s="241"/>
      <c r="BE45" s="242"/>
      <c r="BF45" s="242"/>
      <c r="BG45" s="242"/>
      <c r="BH45" s="242"/>
      <c r="BI45" s="242"/>
      <c r="BJ45" s="242"/>
      <c r="BK45" s="242"/>
      <c r="BL45" s="242"/>
      <c r="BM45" s="243"/>
      <c r="BN45" s="237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9"/>
    </row>
    <row r="46" spans="1:84" ht="16.5" hidden="1" customHeight="1">
      <c r="A46" s="247"/>
      <c r="B46" s="248"/>
      <c r="C46" s="248"/>
      <c r="D46" s="249"/>
      <c r="E46" s="247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9"/>
      <c r="BD46" s="241"/>
      <c r="BE46" s="242"/>
      <c r="BF46" s="242"/>
      <c r="BG46" s="242"/>
      <c r="BH46" s="242"/>
      <c r="BI46" s="242"/>
      <c r="BJ46" s="242"/>
      <c r="BK46" s="242"/>
      <c r="BL46" s="242"/>
      <c r="BM46" s="243"/>
      <c r="BN46" s="237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9"/>
    </row>
    <row r="47" spans="1:84" ht="16.5" hidden="1" customHeight="1">
      <c r="A47" s="247"/>
      <c r="B47" s="248"/>
      <c r="C47" s="248"/>
      <c r="D47" s="249"/>
      <c r="E47" s="247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9"/>
      <c r="BD47" s="241"/>
      <c r="BE47" s="242"/>
      <c r="BF47" s="242"/>
      <c r="BG47" s="242"/>
      <c r="BH47" s="242"/>
      <c r="BI47" s="242"/>
      <c r="BJ47" s="242"/>
      <c r="BK47" s="242"/>
      <c r="BL47" s="242"/>
      <c r="BM47" s="243"/>
      <c r="BN47" s="237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9"/>
    </row>
    <row r="48" spans="1:84" ht="16.5" hidden="1" customHeight="1">
      <c r="A48" s="247">
        <v>10</v>
      </c>
      <c r="B48" s="248"/>
      <c r="C48" s="248"/>
      <c r="D48" s="249"/>
      <c r="E48" s="247" t="s">
        <v>504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9"/>
      <c r="BD48" s="241"/>
      <c r="BE48" s="242"/>
      <c r="BF48" s="242"/>
      <c r="BG48" s="242"/>
      <c r="BH48" s="242"/>
      <c r="BI48" s="242"/>
      <c r="BJ48" s="242"/>
      <c r="BK48" s="242"/>
      <c r="BL48" s="242"/>
      <c r="BM48" s="243"/>
      <c r="BN48" s="237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9"/>
    </row>
    <row r="49" spans="1:84" ht="16.5" hidden="1" customHeight="1">
      <c r="A49" s="247">
        <v>11</v>
      </c>
      <c r="B49" s="248"/>
      <c r="C49" s="248"/>
      <c r="D49" s="249"/>
      <c r="E49" s="247" t="s">
        <v>502</v>
      </c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9"/>
      <c r="BD49" s="241"/>
      <c r="BE49" s="242"/>
      <c r="BF49" s="242"/>
      <c r="BG49" s="242"/>
      <c r="BH49" s="242"/>
      <c r="BI49" s="242"/>
      <c r="BJ49" s="242"/>
      <c r="BK49" s="242"/>
      <c r="BL49" s="242"/>
      <c r="BM49" s="243"/>
      <c r="BN49" s="237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9"/>
      <c r="CF49" s="160"/>
    </row>
    <row r="50" spans="1:84" ht="16.5" hidden="1" customHeight="1">
      <c r="A50" s="247">
        <v>12</v>
      </c>
      <c r="B50" s="248"/>
      <c r="C50" s="248"/>
      <c r="D50" s="249"/>
      <c r="E50" s="247" t="s">
        <v>501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9"/>
      <c r="BD50" s="241"/>
      <c r="BE50" s="242"/>
      <c r="BF50" s="242"/>
      <c r="BG50" s="242"/>
      <c r="BH50" s="242"/>
      <c r="BI50" s="242"/>
      <c r="BJ50" s="242"/>
      <c r="BK50" s="242"/>
      <c r="BL50" s="242"/>
      <c r="BM50" s="243"/>
      <c r="BN50" s="237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9"/>
    </row>
    <row r="51" spans="1:84" ht="16.5" hidden="1" customHeight="1">
      <c r="A51" s="247"/>
      <c r="B51" s="248"/>
      <c r="C51" s="248"/>
      <c r="D51" s="249"/>
      <c r="E51" s="247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9"/>
      <c r="BD51" s="241"/>
      <c r="BE51" s="242"/>
      <c r="BF51" s="242"/>
      <c r="BG51" s="242"/>
      <c r="BH51" s="242"/>
      <c r="BI51" s="242"/>
      <c r="BJ51" s="242"/>
      <c r="BK51" s="242"/>
      <c r="BL51" s="242"/>
      <c r="BM51" s="243"/>
      <c r="BN51" s="237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9"/>
    </row>
    <row r="52" spans="1:84" ht="16.5" hidden="1" customHeight="1">
      <c r="A52" s="247">
        <v>12</v>
      </c>
      <c r="B52" s="248"/>
      <c r="C52" s="248"/>
      <c r="D52" s="249"/>
      <c r="E52" s="247" t="s">
        <v>515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41"/>
      <c r="BE52" s="242"/>
      <c r="BF52" s="242"/>
      <c r="BG52" s="242"/>
      <c r="BH52" s="242"/>
      <c r="BI52" s="242"/>
      <c r="BJ52" s="242"/>
      <c r="BK52" s="242"/>
      <c r="BL52" s="242"/>
      <c r="BM52" s="243"/>
      <c r="BN52" s="237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9"/>
    </row>
    <row r="53" spans="1:84" ht="16.5" hidden="1" customHeight="1">
      <c r="A53" s="247">
        <v>13</v>
      </c>
      <c r="B53" s="248"/>
      <c r="C53" s="248"/>
      <c r="D53" s="249"/>
      <c r="E53" s="247" t="s">
        <v>516</v>
      </c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41"/>
      <c r="BE53" s="242"/>
      <c r="BF53" s="242"/>
      <c r="BG53" s="242"/>
      <c r="BH53" s="242"/>
      <c r="BI53" s="242"/>
      <c r="BJ53" s="242"/>
      <c r="BK53" s="242"/>
      <c r="BL53" s="242"/>
      <c r="BM53" s="243"/>
      <c r="BN53" s="237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9"/>
    </row>
    <row r="54" spans="1:84">
      <c r="A54" s="247"/>
      <c r="B54" s="248"/>
      <c r="C54" s="248"/>
      <c r="D54" s="249"/>
      <c r="E54" s="241" t="s">
        <v>333</v>
      </c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3"/>
      <c r="BD54" s="244" t="s">
        <v>38</v>
      </c>
      <c r="BE54" s="245"/>
      <c r="BF54" s="245"/>
      <c r="BG54" s="245"/>
      <c r="BH54" s="245"/>
      <c r="BI54" s="245"/>
      <c r="BJ54" s="245"/>
      <c r="BK54" s="245"/>
      <c r="BL54" s="245"/>
      <c r="BM54" s="246"/>
      <c r="BN54" s="237">
        <f>SUM(BN30:CB53)</f>
        <v>1648563.9500000002</v>
      </c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9"/>
    </row>
    <row r="56" spans="1:84">
      <c r="A56" s="186" t="s">
        <v>463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42"/>
      <c r="CD56" s="142"/>
    </row>
    <row r="57" spans="1:84">
      <c r="A57" s="186" t="s">
        <v>464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53" t="s">
        <v>191</v>
      </c>
      <c r="B59" s="254"/>
      <c r="C59" s="254"/>
      <c r="D59" s="255"/>
      <c r="E59" s="253" t="s">
        <v>335</v>
      </c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5"/>
      <c r="AS59" s="253" t="s">
        <v>337</v>
      </c>
      <c r="AT59" s="254"/>
      <c r="AU59" s="254"/>
      <c r="AV59" s="254"/>
      <c r="AW59" s="254"/>
      <c r="AX59" s="254"/>
      <c r="AY59" s="254"/>
      <c r="AZ59" s="254"/>
      <c r="BA59" s="254"/>
      <c r="BB59" s="255"/>
      <c r="BC59" s="253" t="s">
        <v>465</v>
      </c>
      <c r="BD59" s="254"/>
      <c r="BE59" s="254"/>
      <c r="BF59" s="254"/>
      <c r="BG59" s="254"/>
      <c r="BH59" s="254"/>
      <c r="BI59" s="254"/>
      <c r="BJ59" s="254"/>
      <c r="BK59" s="254"/>
      <c r="BL59" s="254"/>
      <c r="BM59" s="255"/>
      <c r="BN59" s="253" t="s">
        <v>338</v>
      </c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5"/>
    </row>
    <row r="60" spans="1:84">
      <c r="A60" s="256" t="s">
        <v>194</v>
      </c>
      <c r="B60" s="257"/>
      <c r="C60" s="257"/>
      <c r="D60" s="258"/>
      <c r="E60" s="256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8"/>
      <c r="AS60" s="256"/>
      <c r="AT60" s="257"/>
      <c r="AU60" s="257"/>
      <c r="AV60" s="257"/>
      <c r="AW60" s="257"/>
      <c r="AX60" s="257"/>
      <c r="AY60" s="257"/>
      <c r="AZ60" s="257"/>
      <c r="BA60" s="257"/>
      <c r="BB60" s="258"/>
      <c r="BC60" s="256" t="s">
        <v>466</v>
      </c>
      <c r="BD60" s="257"/>
      <c r="BE60" s="257"/>
      <c r="BF60" s="257"/>
      <c r="BG60" s="257"/>
      <c r="BH60" s="257"/>
      <c r="BI60" s="257"/>
      <c r="BJ60" s="257"/>
      <c r="BK60" s="257"/>
      <c r="BL60" s="257"/>
      <c r="BM60" s="258"/>
      <c r="BN60" s="256" t="s">
        <v>467</v>
      </c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8"/>
    </row>
    <row r="61" spans="1:84">
      <c r="A61" s="268"/>
      <c r="B61" s="269"/>
      <c r="C61" s="269"/>
      <c r="D61" s="270"/>
      <c r="E61" s="268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70"/>
      <c r="AS61" s="268"/>
      <c r="AT61" s="269"/>
      <c r="AU61" s="269"/>
      <c r="AV61" s="269"/>
      <c r="AW61" s="269"/>
      <c r="AX61" s="269"/>
      <c r="AY61" s="269"/>
      <c r="AZ61" s="269"/>
      <c r="BA61" s="269"/>
      <c r="BB61" s="270"/>
      <c r="BC61" s="268" t="s">
        <v>345</v>
      </c>
      <c r="BD61" s="269"/>
      <c r="BE61" s="269"/>
      <c r="BF61" s="269"/>
      <c r="BG61" s="269"/>
      <c r="BH61" s="269"/>
      <c r="BI61" s="269"/>
      <c r="BJ61" s="269"/>
      <c r="BK61" s="269"/>
      <c r="BL61" s="269"/>
      <c r="BM61" s="270"/>
      <c r="BN61" s="268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70"/>
    </row>
    <row r="62" spans="1:84" ht="12" customHeight="1">
      <c r="A62" s="259">
        <v>1</v>
      </c>
      <c r="B62" s="260"/>
      <c r="C62" s="260"/>
      <c r="D62" s="261"/>
      <c r="E62" s="259">
        <v>2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1"/>
      <c r="AS62" s="259">
        <v>2</v>
      </c>
      <c r="AT62" s="260"/>
      <c r="AU62" s="260"/>
      <c r="AV62" s="260"/>
      <c r="AW62" s="260"/>
      <c r="AX62" s="260"/>
      <c r="AY62" s="260"/>
      <c r="AZ62" s="260"/>
      <c r="BA62" s="260"/>
      <c r="BB62" s="261"/>
      <c r="BC62" s="259">
        <v>3</v>
      </c>
      <c r="BD62" s="260"/>
      <c r="BE62" s="260"/>
      <c r="BF62" s="260"/>
      <c r="BG62" s="260"/>
      <c r="BH62" s="260"/>
      <c r="BI62" s="260"/>
      <c r="BJ62" s="260"/>
      <c r="BK62" s="260"/>
      <c r="BL62" s="260"/>
      <c r="BM62" s="261"/>
      <c r="BN62" s="259">
        <v>4</v>
      </c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1"/>
    </row>
    <row r="63" spans="1:84" ht="11.25" customHeight="1">
      <c r="A63" s="247">
        <v>1</v>
      </c>
      <c r="B63" s="248"/>
      <c r="C63" s="248"/>
      <c r="D63" s="249"/>
      <c r="E63" s="247" t="s">
        <v>468</v>
      </c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9"/>
      <c r="AS63" s="241"/>
      <c r="AT63" s="242"/>
      <c r="AU63" s="242"/>
      <c r="AV63" s="242"/>
      <c r="AW63" s="242"/>
      <c r="AX63" s="242"/>
      <c r="AY63" s="242"/>
      <c r="AZ63" s="242"/>
      <c r="BA63" s="242"/>
      <c r="BB63" s="243"/>
      <c r="BC63" s="320"/>
      <c r="BD63" s="321"/>
      <c r="BE63" s="321"/>
      <c r="BF63" s="321"/>
      <c r="BG63" s="321"/>
      <c r="BH63" s="321"/>
      <c r="BI63" s="321"/>
      <c r="BJ63" s="321"/>
      <c r="BK63" s="321"/>
      <c r="BL63" s="321"/>
      <c r="BM63" s="322"/>
      <c r="BN63" s="237">
        <f>1893100+1908000+13.58+1065.96</f>
        <v>3802179.54</v>
      </c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9"/>
    </row>
    <row r="64" spans="1:84" hidden="1">
      <c r="A64" s="247">
        <v>2</v>
      </c>
      <c r="B64" s="248"/>
      <c r="C64" s="248"/>
      <c r="D64" s="249"/>
      <c r="E64" s="247" t="s">
        <v>469</v>
      </c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9"/>
      <c r="AS64" s="241"/>
      <c r="AT64" s="242"/>
      <c r="AU64" s="242"/>
      <c r="AV64" s="242"/>
      <c r="AW64" s="242"/>
      <c r="AX64" s="242"/>
      <c r="AY64" s="242"/>
      <c r="AZ64" s="242"/>
      <c r="BA64" s="242"/>
      <c r="BB64" s="243"/>
      <c r="BC64" s="241">
        <v>2</v>
      </c>
      <c r="BD64" s="242"/>
      <c r="BE64" s="242"/>
      <c r="BF64" s="242"/>
      <c r="BG64" s="242"/>
      <c r="BH64" s="242"/>
      <c r="BI64" s="242"/>
      <c r="BJ64" s="242"/>
      <c r="BK64" s="242"/>
      <c r="BL64" s="242"/>
      <c r="BM64" s="243"/>
      <c r="BN64" s="237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9"/>
    </row>
    <row r="65" spans="1:82" hidden="1">
      <c r="A65" s="247">
        <v>3</v>
      </c>
      <c r="B65" s="248"/>
      <c r="C65" s="248"/>
      <c r="D65" s="249"/>
      <c r="E65" s="247" t="s">
        <v>505</v>
      </c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9"/>
      <c r="AS65" s="241"/>
      <c r="AT65" s="242"/>
      <c r="AU65" s="242"/>
      <c r="AV65" s="242"/>
      <c r="AW65" s="242"/>
      <c r="AX65" s="242"/>
      <c r="AY65" s="242"/>
      <c r="AZ65" s="242"/>
      <c r="BA65" s="242"/>
      <c r="BB65" s="243"/>
      <c r="BC65" s="241"/>
      <c r="BD65" s="242"/>
      <c r="BE65" s="242"/>
      <c r="BF65" s="242"/>
      <c r="BG65" s="242"/>
      <c r="BH65" s="242"/>
      <c r="BI65" s="242"/>
      <c r="BJ65" s="242"/>
      <c r="BK65" s="242"/>
      <c r="BL65" s="242"/>
      <c r="BM65" s="243"/>
      <c r="BN65" s="237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9"/>
    </row>
    <row r="66" spans="1:82" hidden="1">
      <c r="A66" s="247">
        <v>3</v>
      </c>
      <c r="B66" s="248"/>
      <c r="C66" s="248"/>
      <c r="D66" s="249"/>
      <c r="E66" s="247" t="s">
        <v>490</v>
      </c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9"/>
      <c r="AS66" s="241"/>
      <c r="AT66" s="242"/>
      <c r="AU66" s="242"/>
      <c r="AV66" s="242"/>
      <c r="AW66" s="242"/>
      <c r="AX66" s="242"/>
      <c r="AY66" s="242"/>
      <c r="AZ66" s="242"/>
      <c r="BA66" s="242"/>
      <c r="BB66" s="243"/>
      <c r="BC66" s="241"/>
      <c r="BD66" s="242"/>
      <c r="BE66" s="242"/>
      <c r="BF66" s="242"/>
      <c r="BG66" s="242"/>
      <c r="BH66" s="242"/>
      <c r="BI66" s="242"/>
      <c r="BJ66" s="242"/>
      <c r="BK66" s="242"/>
      <c r="BL66" s="242"/>
      <c r="BM66" s="243"/>
      <c r="BN66" s="237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9"/>
    </row>
    <row r="67" spans="1:82" hidden="1">
      <c r="A67" s="247">
        <v>3</v>
      </c>
      <c r="B67" s="248"/>
      <c r="C67" s="248"/>
      <c r="D67" s="249"/>
      <c r="E67" s="247" t="s">
        <v>499</v>
      </c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9"/>
      <c r="AS67" s="241"/>
      <c r="AT67" s="242"/>
      <c r="AU67" s="242"/>
      <c r="AV67" s="242"/>
      <c r="AW67" s="242"/>
      <c r="AX67" s="242"/>
      <c r="AY67" s="242"/>
      <c r="AZ67" s="242"/>
      <c r="BA67" s="242"/>
      <c r="BB67" s="243"/>
      <c r="BC67" s="241"/>
      <c r="BD67" s="242"/>
      <c r="BE67" s="242"/>
      <c r="BF67" s="242"/>
      <c r="BG67" s="242"/>
      <c r="BH67" s="242"/>
      <c r="BI67" s="242"/>
      <c r="BJ67" s="242"/>
      <c r="BK67" s="242"/>
      <c r="BL67" s="242"/>
      <c r="BM67" s="243"/>
      <c r="BN67" s="237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9"/>
    </row>
    <row r="68" spans="1:82" hidden="1">
      <c r="A68" s="247">
        <v>4</v>
      </c>
      <c r="B68" s="248"/>
      <c r="C68" s="248"/>
      <c r="D68" s="249"/>
      <c r="E68" s="247" t="s">
        <v>498</v>
      </c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9"/>
      <c r="AS68" s="241"/>
      <c r="AT68" s="242"/>
      <c r="AU68" s="242"/>
      <c r="AV68" s="242"/>
      <c r="AW68" s="242"/>
      <c r="AX68" s="242"/>
      <c r="AY68" s="242"/>
      <c r="AZ68" s="242"/>
      <c r="BA68" s="242"/>
      <c r="BB68" s="243"/>
      <c r="BC68" s="241"/>
      <c r="BD68" s="242"/>
      <c r="BE68" s="242"/>
      <c r="BF68" s="242"/>
      <c r="BG68" s="242"/>
      <c r="BH68" s="242"/>
      <c r="BI68" s="242"/>
      <c r="BJ68" s="242"/>
      <c r="BK68" s="242"/>
      <c r="BL68" s="242"/>
      <c r="BM68" s="243"/>
      <c r="BN68" s="237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9"/>
    </row>
    <row r="69" spans="1:82">
      <c r="A69" s="247">
        <v>4</v>
      </c>
      <c r="B69" s="248"/>
      <c r="C69" s="248"/>
      <c r="D69" s="249"/>
      <c r="E69" s="247" t="s">
        <v>409</v>
      </c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9"/>
      <c r="AS69" s="241"/>
      <c r="AT69" s="242"/>
      <c r="AU69" s="242"/>
      <c r="AV69" s="242"/>
      <c r="AW69" s="242"/>
      <c r="AX69" s="242"/>
      <c r="AY69" s="242"/>
      <c r="AZ69" s="242"/>
      <c r="BA69" s="242"/>
      <c r="BB69" s="243"/>
      <c r="BC69" s="241"/>
      <c r="BD69" s="242"/>
      <c r="BE69" s="242"/>
      <c r="BF69" s="242"/>
      <c r="BG69" s="242"/>
      <c r="BH69" s="242"/>
      <c r="BI69" s="242"/>
      <c r="BJ69" s="242"/>
      <c r="BK69" s="242"/>
      <c r="BL69" s="242"/>
      <c r="BM69" s="243"/>
      <c r="BN69" s="237">
        <f>250+950+238736.06+47504.22</f>
        <v>287440.28000000003</v>
      </c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9"/>
    </row>
    <row r="70" spans="1:82">
      <c r="A70" s="247">
        <v>2</v>
      </c>
      <c r="B70" s="248"/>
      <c r="C70" s="248"/>
      <c r="D70" s="249"/>
      <c r="E70" s="247" t="s">
        <v>470</v>
      </c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9"/>
      <c r="AS70" s="241"/>
      <c r="AT70" s="242"/>
      <c r="AU70" s="242"/>
      <c r="AV70" s="242"/>
      <c r="AW70" s="242"/>
      <c r="AX70" s="242"/>
      <c r="AY70" s="242"/>
      <c r="AZ70" s="242"/>
      <c r="BA70" s="242"/>
      <c r="BB70" s="243"/>
      <c r="BC70" s="320"/>
      <c r="BD70" s="321"/>
      <c r="BE70" s="321"/>
      <c r="BF70" s="321"/>
      <c r="BG70" s="321"/>
      <c r="BH70" s="321"/>
      <c r="BI70" s="321"/>
      <c r="BJ70" s="321"/>
      <c r="BK70" s="321"/>
      <c r="BL70" s="321"/>
      <c r="BM70" s="322"/>
      <c r="BN70" s="237">
        <f>319800+80900</f>
        <v>400700</v>
      </c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9"/>
    </row>
    <row r="71" spans="1:82" ht="0.75" customHeight="1">
      <c r="A71" s="247"/>
      <c r="B71" s="248"/>
      <c r="C71" s="248"/>
      <c r="D71" s="249"/>
      <c r="E71" s="247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9"/>
      <c r="AS71" s="241"/>
      <c r="AT71" s="242"/>
      <c r="AU71" s="242"/>
      <c r="AV71" s="242"/>
      <c r="AW71" s="242"/>
      <c r="AX71" s="242"/>
      <c r="AY71" s="242"/>
      <c r="AZ71" s="242"/>
      <c r="BA71" s="242"/>
      <c r="BB71" s="243"/>
      <c r="BC71" s="241"/>
      <c r="BD71" s="242"/>
      <c r="BE71" s="242"/>
      <c r="BF71" s="242"/>
      <c r="BG71" s="242"/>
      <c r="BH71" s="242"/>
      <c r="BI71" s="242"/>
      <c r="BJ71" s="242"/>
      <c r="BK71" s="242"/>
      <c r="BL71" s="242"/>
      <c r="BM71" s="243"/>
      <c r="BN71" s="237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9"/>
    </row>
    <row r="72" spans="1:82" hidden="1">
      <c r="A72" s="247"/>
      <c r="B72" s="248"/>
      <c r="C72" s="248"/>
      <c r="D72" s="249"/>
      <c r="E72" s="247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9"/>
      <c r="AS72" s="241"/>
      <c r="AT72" s="242"/>
      <c r="AU72" s="242"/>
      <c r="AV72" s="242"/>
      <c r="AW72" s="242"/>
      <c r="AX72" s="242"/>
      <c r="AY72" s="242"/>
      <c r="AZ72" s="242"/>
      <c r="BA72" s="242"/>
      <c r="BB72" s="243"/>
      <c r="BC72" s="241"/>
      <c r="BD72" s="242"/>
      <c r="BE72" s="242"/>
      <c r="BF72" s="242"/>
      <c r="BG72" s="242"/>
      <c r="BH72" s="242"/>
      <c r="BI72" s="242"/>
      <c r="BJ72" s="242"/>
      <c r="BK72" s="242"/>
      <c r="BL72" s="242"/>
      <c r="BM72" s="243"/>
      <c r="BN72" s="237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9"/>
    </row>
    <row r="73" spans="1:82" hidden="1">
      <c r="A73" s="247"/>
      <c r="B73" s="248"/>
      <c r="C73" s="248"/>
      <c r="D73" s="249"/>
      <c r="E73" s="247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9"/>
      <c r="AS73" s="241"/>
      <c r="AT73" s="242"/>
      <c r="AU73" s="242"/>
      <c r="AV73" s="242"/>
      <c r="AW73" s="242"/>
      <c r="AX73" s="242"/>
      <c r="AY73" s="242"/>
      <c r="AZ73" s="242"/>
      <c r="BA73" s="242"/>
      <c r="BB73" s="243"/>
      <c r="BC73" s="241">
        <v>1</v>
      </c>
      <c r="BD73" s="242"/>
      <c r="BE73" s="242"/>
      <c r="BF73" s="242"/>
      <c r="BG73" s="242"/>
      <c r="BH73" s="242"/>
      <c r="BI73" s="242"/>
      <c r="BJ73" s="242"/>
      <c r="BK73" s="242"/>
      <c r="BL73" s="242"/>
      <c r="BM73" s="243"/>
      <c r="BN73" s="237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9"/>
    </row>
    <row r="74" spans="1:82">
      <c r="A74" s="247"/>
      <c r="B74" s="248"/>
      <c r="C74" s="248"/>
      <c r="D74" s="249"/>
      <c r="E74" s="241" t="s">
        <v>333</v>
      </c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3"/>
      <c r="AS74" s="244" t="s">
        <v>38</v>
      </c>
      <c r="AT74" s="245"/>
      <c r="AU74" s="245"/>
      <c r="AV74" s="245"/>
      <c r="AW74" s="245"/>
      <c r="AX74" s="245"/>
      <c r="AY74" s="245"/>
      <c r="AZ74" s="245"/>
      <c r="BA74" s="245"/>
      <c r="BB74" s="246"/>
      <c r="BC74" s="244" t="s">
        <v>38</v>
      </c>
      <c r="BD74" s="245"/>
      <c r="BE74" s="245"/>
      <c r="BF74" s="245"/>
      <c r="BG74" s="245"/>
      <c r="BH74" s="245"/>
      <c r="BI74" s="245"/>
      <c r="BJ74" s="245"/>
      <c r="BK74" s="245"/>
      <c r="BL74" s="245"/>
      <c r="BM74" s="246"/>
      <c r="BN74" s="237">
        <f>SUM(BN63:CB70)</f>
        <v>4490319.82</v>
      </c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9"/>
      <c r="CD74" s="116">
        <f>BN74+BN54+BN22+Лист6!BP42+Лист6!BP17</f>
        <v>7784259.9500000002</v>
      </c>
    </row>
  </sheetData>
  <mergeCells count="300"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2023-02-28T07:07:11Z</dcterms:modified>
</cp:coreProperties>
</file>