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9360"/>
  </bookViews>
  <sheets>
    <sheet name="дс 4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calcPr calcId="125725"/>
</workbook>
</file>

<file path=xl/calcChain.xml><?xml version="1.0" encoding="utf-8"?>
<calcChain xmlns="http://schemas.openxmlformats.org/spreadsheetml/2006/main">
  <c r="BN69" i="7"/>
  <c r="BN44"/>
  <c r="BN30"/>
  <c r="BN70"/>
  <c r="BN41"/>
  <c r="BN13"/>
  <c r="E101" i="1"/>
  <c r="F16" i="2"/>
  <c r="E117" i="1"/>
  <c r="BQ33" i="4"/>
  <c r="BN63" i="7"/>
  <c r="CG46"/>
  <c r="BP37" i="6"/>
  <c r="E97" i="1"/>
  <c r="E70"/>
  <c r="E71"/>
  <c r="E54"/>
  <c r="BJ29" i="5"/>
  <c r="CV24" i="3"/>
  <c r="BN33" i="7"/>
  <c r="BP38" i="6"/>
  <c r="BP40"/>
  <c r="BP15"/>
  <c r="BP14"/>
  <c r="H16" i="2"/>
  <c r="G78" i="1"/>
  <c r="G70"/>
  <c r="G58"/>
  <c r="F58"/>
  <c r="G46"/>
  <c r="F46"/>
  <c r="E34"/>
  <c r="BN40" i="7"/>
  <c r="BJ28" i="5"/>
  <c r="G16" i="2"/>
  <c r="F78" i="1"/>
  <c r="F70"/>
  <c r="G50"/>
  <c r="F50"/>
  <c r="E50"/>
  <c r="E41"/>
  <c r="E11"/>
  <c r="CV25" i="3" l="1"/>
  <c r="BN54" i="7"/>
  <c r="E51" i="1"/>
  <c r="BN11" i="5"/>
  <c r="BN15" s="1"/>
  <c r="G81" i="1"/>
  <c r="BJ35" i="5"/>
  <c r="BP42" i="6"/>
  <c r="F81" i="1"/>
  <c r="E81"/>
  <c r="BN13" i="5" s="1"/>
  <c r="F41" i="1"/>
  <c r="G41"/>
  <c r="F40"/>
  <c r="G40"/>
  <c r="E111"/>
  <c r="I71"/>
  <c r="C2" i="2"/>
  <c r="BN74" i="7"/>
  <c r="BN22"/>
  <c r="BP21" i="4"/>
  <c r="H24" i="2"/>
  <c r="G24"/>
  <c r="F24"/>
  <c r="I21"/>
  <c r="H21"/>
  <c r="G21"/>
  <c r="F21"/>
  <c r="I20"/>
  <c r="H20"/>
  <c r="G20"/>
  <c r="I17"/>
  <c r="I29" s="1"/>
  <c r="I27" s="1"/>
  <c r="H17"/>
  <c r="G17"/>
  <c r="F17"/>
  <c r="H14"/>
  <c r="G14"/>
  <c r="F14"/>
  <c r="H13"/>
  <c r="H31" s="1"/>
  <c r="H33" s="1"/>
  <c r="G13"/>
  <c r="G31" s="1"/>
  <c r="G33" s="1"/>
  <c r="F13"/>
  <c r="F31" s="1"/>
  <c r="F33" s="1"/>
  <c r="H9"/>
  <c r="G111" i="1" s="1"/>
  <c r="G117" s="1"/>
  <c r="G9" i="2"/>
  <c r="F111" i="1" s="1"/>
  <c r="F117" s="1"/>
  <c r="F9" i="2"/>
  <c r="I118" i="1" s="1"/>
  <c r="G130"/>
  <c r="F130"/>
  <c r="E130"/>
  <c r="G126"/>
  <c r="F126"/>
  <c r="E126"/>
  <c r="H119"/>
  <c r="G119"/>
  <c r="F119"/>
  <c r="E119"/>
  <c r="H111"/>
  <c r="G108"/>
  <c r="F108"/>
  <c r="E108"/>
  <c r="G102"/>
  <c r="F102"/>
  <c r="E102"/>
  <c r="G96"/>
  <c r="F96"/>
  <c r="E96"/>
  <c r="G82"/>
  <c r="F82"/>
  <c r="E82"/>
  <c r="G76"/>
  <c r="G68" s="1"/>
  <c r="F76"/>
  <c r="E76"/>
  <c r="F68"/>
  <c r="E68"/>
  <c r="E67" s="1"/>
  <c r="H65"/>
  <c r="G65"/>
  <c r="F65"/>
  <c r="E65"/>
  <c r="H61"/>
  <c r="G61"/>
  <c r="F61"/>
  <c r="G57"/>
  <c r="G36" s="1"/>
  <c r="F57"/>
  <c r="F36" s="1"/>
  <c r="E57"/>
  <c r="H41"/>
  <c r="E40"/>
  <c r="E36" s="1"/>
  <c r="H40"/>
  <c r="H37"/>
  <c r="B16"/>
  <c r="BE51" i="4"/>
  <c r="BQ51" s="1"/>
  <c r="BE45"/>
  <c r="BQ45" s="1"/>
  <c r="BE40"/>
  <c r="BQ40" s="1"/>
  <c r="BQ38" s="1"/>
  <c r="BQ32"/>
  <c r="BQ53" s="1"/>
  <c r="A7" i="3"/>
  <c r="AG25"/>
  <c r="AG24"/>
  <c r="AG23"/>
  <c r="CV23" s="1"/>
  <c r="E35" i="1" l="1"/>
  <c r="G67"/>
  <c r="F67"/>
  <c r="CV26" i="3"/>
  <c r="BP17" i="6" l="1"/>
  <c r="CH29" i="5"/>
  <c r="CD74" i="7" l="1"/>
</calcChain>
</file>

<file path=xl/sharedStrings.xml><?xml version="1.0" encoding="utf-8"?>
<sst xmlns="http://schemas.openxmlformats.org/spreadsheetml/2006/main" count="828" uniqueCount="540">
  <si>
    <t>Утверждаю</t>
  </si>
  <si>
    <t>(наименование должности уполномоченного лица)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</si>
  <si>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</si>
  <si>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</si>
  <si>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</si>
  <si>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</si>
  <si>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</si>
  <si>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</si>
  <si>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</si>
  <si>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</si>
  <si>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</si>
  <si>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</si>
  <si>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</si>
  <si>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Раздел 1. Поступления и выплаты</t>
  </si>
  <si>
    <t>Наименование показателя</t>
  </si>
  <si>
    <t>Код</t>
  </si>
  <si>
    <t>Код по</t>
  </si>
  <si>
    <t>Аналити-</t>
  </si>
  <si>
    <t>Сумма</t>
  </si>
  <si>
    <t>строки</t>
  </si>
  <si>
    <t>бюджетной</t>
  </si>
  <si>
    <t>ческий</t>
  </si>
  <si>
    <t>за пре-</t>
  </si>
  <si>
    <t>класси-</t>
  </si>
  <si>
    <r>
      <t>код</t>
    </r>
    <r>
      <rPr>
        <vertAlign val="superscript"/>
        <sz val="9"/>
        <rFont val="Times New Roman"/>
        <family val="1"/>
        <charset val="204"/>
      </rPr>
      <t>4</t>
    </r>
  </si>
  <si>
    <t>текущий</t>
  </si>
  <si>
    <t>первый</t>
  </si>
  <si>
    <t>второй</t>
  </si>
  <si>
    <t>делами</t>
  </si>
  <si>
    <t>фикации</t>
  </si>
  <si>
    <t>финан-</t>
  </si>
  <si>
    <t>год</t>
  </si>
  <si>
    <t>планового</t>
  </si>
  <si>
    <t>Российской</t>
  </si>
  <si>
    <t>совый</t>
  </si>
  <si>
    <t>периода</t>
  </si>
  <si>
    <r>
      <t>Федерации</t>
    </r>
    <r>
      <rPr>
        <vertAlign val="superscript"/>
        <sz val="9"/>
        <rFont val="Times New Roman"/>
        <family val="1"/>
        <charset val="204"/>
      </rPr>
      <t>3</t>
    </r>
  </si>
  <si>
    <t>0001</t>
  </si>
  <si>
    <t>х</t>
  </si>
  <si>
    <t>0002</t>
  </si>
  <si>
    <t>Доходы, всего:</t>
  </si>
  <si>
    <t>1000</t>
  </si>
  <si>
    <t>в том числе:</t>
  </si>
  <si>
    <t>1100</t>
  </si>
  <si>
    <t>120</t>
  </si>
  <si>
    <t>доходы от собственности, всего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</si>
  <si>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</si>
  <si>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</si>
  <si>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</si>
  <si>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</si>
  <si>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</si>
  <si>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 xml:space="preserve">субсидии на финансовое обеспечение выполнения </t>
  </si>
  <si>
    <t>муниципального задания за счет средств бюджета публично-правового</t>
  </si>
  <si>
    <t>образования, создавшего учреждение</t>
  </si>
  <si>
    <t>средства, поступающие из субъектов РФ</t>
  </si>
  <si>
    <t>субсидии на финансовое обеспечение выполнения государственного задания</t>
  </si>
  <si>
    <t>1220</t>
  </si>
  <si>
    <t>за счет средств бюджета Федерального фонда обязательного медицинского</t>
  </si>
  <si>
    <t>страхования</t>
  </si>
  <si>
    <t>доходы от приносящей доход деятельности,  всего</t>
  </si>
  <si>
    <t>1230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</si>
  <si>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</si>
  <si>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</si>
  <si>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</si>
  <si>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</si>
  <si>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</si>
  <si>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</si>
  <si>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</si>
  <si>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</si>
  <si>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</si>
  <si>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</si>
  <si>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1510</t>
  </si>
  <si>
    <t>целевые субсидии</t>
  </si>
  <si>
    <t>доходы от операций с активами, всего</t>
  </si>
  <si>
    <t>1900</t>
  </si>
  <si>
    <t>440</t>
  </si>
  <si>
    <t>1980</t>
  </si>
  <si>
    <t>из них:</t>
  </si>
  <si>
    <t>1981</t>
  </si>
  <si>
    <t>510</t>
  </si>
  <si>
    <t>Расходы, всего:</t>
  </si>
  <si>
    <t>2000</t>
  </si>
  <si>
    <t>2100</t>
  </si>
  <si>
    <t>на выплаты персоналу, всего</t>
  </si>
  <si>
    <t>2110</t>
  </si>
  <si>
    <t>111</t>
  </si>
  <si>
    <t>оплата труда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</si>
  <si>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</si>
  <si>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</si>
  <si>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</si>
  <si>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</t>
  </si>
  <si>
    <t>2130</t>
  </si>
  <si>
    <t>113</t>
  </si>
  <si>
    <t>для выполнения отдельных полномочий</t>
  </si>
  <si>
    <t>взносы по обязательному социальному страхованию на выплаты по оплате</t>
  </si>
  <si>
    <t>2140</t>
  </si>
  <si>
    <t>119</t>
  </si>
  <si>
    <t>труда работников и иные выплаты работникам учреждений, всего</t>
  </si>
  <si>
    <t>2141</t>
  </si>
  <si>
    <t>на выплаты по оплате труда</t>
  </si>
  <si>
    <t>на иные выплаты работникам</t>
  </si>
  <si>
    <t>2142</t>
  </si>
  <si>
    <t>социальные и иные выплаты населению, всего</t>
  </si>
  <si>
    <t>2200</t>
  </si>
  <si>
    <t>300</t>
  </si>
  <si>
    <t>2210</t>
  </si>
  <si>
    <t>320</t>
  </si>
  <si>
    <t>социальные выплаты гражданам, кроме публичных нормативных</t>
  </si>
  <si>
    <t>социальных выплат</t>
  </si>
  <si>
    <t>2211</t>
  </si>
  <si>
    <t>321</t>
  </si>
  <si>
    <t>пособия, компенсации и иные социальные выплаты гражданам,</t>
  </si>
  <si>
    <t>кроме публичных нормативных обязательств</t>
  </si>
  <si>
    <t>выплата стипендий, осуществление иных расходов на социальную поддержку</t>
  </si>
  <si>
    <t>2220</t>
  </si>
  <si>
    <t>340</t>
  </si>
  <si>
    <t>обучающихся за счет средств стипендиального фонда</t>
  </si>
  <si>
    <t>на премирование физических лиц за достижения в области культуры,</t>
  </si>
  <si>
    <t>2230</t>
  </si>
  <si>
    <t>350</t>
  </si>
  <si>
    <t>искусства, образования, науки и техники, а также на предоставление грантов</t>
  </si>
  <si>
    <t>с целью поддержки проектов в области науки, культуры и искусства</t>
  </si>
  <si>
    <t>социальное обеспечение детей-сирот и детей, оставшихся без попечения</t>
  </si>
  <si>
    <t>2240</t>
  </si>
  <si>
    <t>360</t>
  </si>
  <si>
    <t>родителей</t>
  </si>
  <si>
    <t>уплата налогов, сборов и иных платежей, всего</t>
  </si>
  <si>
    <t>2300</t>
  </si>
  <si>
    <t>850</t>
  </si>
  <si>
    <t>2310</t>
  </si>
  <si>
    <t>851</t>
  </si>
  <si>
    <t>налог на имущество организаций и земельный налог</t>
  </si>
  <si>
    <t>иные налоги (включаемые в состав расходов) в бюджеты бюджетной системы</t>
  </si>
  <si>
    <t>2320</t>
  </si>
  <si>
    <t>852</t>
  </si>
  <si>
    <t>Российской Федерации, а также государственная пошлина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</si>
  <si>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</si>
  <si>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</si>
  <si>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</si>
  <si>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</si>
  <si>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</si>
  <si>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</si>
  <si>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</si>
  <si>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гранты, предоставляемые другим организациям и физическим лицам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</si>
  <si>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</si>
  <si>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</si>
  <si>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</si>
  <si>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</t>
  </si>
  <si>
    <t>2430</t>
  </si>
  <si>
    <t>863</t>
  </si>
  <si>
    <t>иностранных государств и международными организациями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</si>
  <si>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</si>
  <si>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</si>
  <si>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</t>
  </si>
  <si>
    <t>2520</t>
  </si>
  <si>
    <t>831</t>
  </si>
  <si>
    <t>по возмещению вреда, причиненного в результате деятельности учреждения</t>
  </si>
  <si>
    <t>2600</t>
  </si>
  <si>
    <t>2610</t>
  </si>
  <si>
    <t>241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</si>
  <si>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</si>
  <si>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</t>
  </si>
  <si>
    <t>2620</t>
  </si>
  <si>
    <t>242</t>
  </si>
  <si>
    <t>технологий</t>
  </si>
  <si>
    <t>2630</t>
  </si>
  <si>
    <t>243</t>
  </si>
  <si>
    <t>2640</t>
  </si>
  <si>
    <t>244</t>
  </si>
  <si>
    <t>капитальные вложения в объекты государственной (муниципальной)</t>
  </si>
  <si>
    <t>2650</t>
  </si>
  <si>
    <t>400</t>
  </si>
  <si>
    <t>собственности, всего</t>
  </si>
  <si>
    <t>2651</t>
  </si>
  <si>
    <t>406</t>
  </si>
  <si>
    <t>приобретение объектов недвижимого имущества государственными</t>
  </si>
  <si>
    <t>(муниципальными) учреждениями</t>
  </si>
  <si>
    <t>строительство (реконструкция) объектов недвижимого имущества</t>
  </si>
  <si>
    <t>2652</t>
  </si>
  <si>
    <t>407</t>
  </si>
  <si>
    <t>государственными (муниципальными) учреждениями</t>
  </si>
  <si>
    <t>3000</t>
  </si>
  <si>
    <t>100</t>
  </si>
  <si>
    <t>3010</t>
  </si>
  <si>
    <t>3020</t>
  </si>
  <si>
    <t>3030</t>
  </si>
  <si>
    <t>4000</t>
  </si>
  <si>
    <t>4010</t>
  </si>
  <si>
    <t>610</t>
  </si>
  <si>
    <r>
      <t>Раздел 2. Сведения по выплатам на закупки товаров, работ, услуг</t>
    </r>
    <r>
      <rPr>
        <b/>
        <vertAlign val="superscript"/>
        <sz val="10"/>
        <rFont val="Times New Roman"/>
        <family val="1"/>
        <charset val="204"/>
      </rPr>
      <t>10</t>
    </r>
  </si>
  <si>
    <t>№</t>
  </si>
  <si>
    <t>Коды</t>
  </si>
  <si>
    <t>Год</t>
  </si>
  <si>
    <t>п/п</t>
  </si>
  <si>
    <t>строк</t>
  </si>
  <si>
    <t>начала</t>
  </si>
  <si>
    <t>закупки</t>
  </si>
  <si>
    <t>(текущий</t>
  </si>
  <si>
    <t>(первый год</t>
  </si>
  <si>
    <t>(второй год</t>
  </si>
  <si>
    <t>финансовый</t>
  </si>
  <si>
    <t>год)</t>
  </si>
  <si>
    <t>периода)</t>
  </si>
  <si>
    <t>1</t>
  </si>
  <si>
    <r>
      <t>Выплаты на закупку товаров, работ, услуг, всего</t>
    </r>
    <r>
      <rPr>
        <b/>
        <vertAlign val="superscript"/>
        <sz val="10"/>
        <rFont val="Times New Roman"/>
        <family val="1"/>
        <charset val="204"/>
      </rPr>
      <t>11</t>
    </r>
  </si>
  <si>
    <t>26000</t>
  </si>
  <si>
    <t>1.1.</t>
  </si>
  <si>
    <t>26100</t>
  </si>
  <si>
    <t>1.2.</t>
  </si>
  <si>
    <t>26200</t>
  </si>
  <si>
    <t>1.3.</t>
  </si>
  <si>
    <t>26300</t>
  </si>
  <si>
    <t>1.4.</t>
  </si>
  <si>
    <t>26400</t>
  </si>
  <si>
    <t>1.4.1.</t>
  </si>
  <si>
    <t>26410</t>
  </si>
  <si>
    <t>1.4.1.1.</t>
  </si>
  <si>
    <t>26411</t>
  </si>
  <si>
    <t>в соответствии с Федеральным законом № 44-ФЗ</t>
  </si>
  <si>
    <t>1.4.1.2.</t>
  </si>
  <si>
    <r>
      <t>в соответствии с Федеральным законом № 223-ФЗ</t>
    </r>
    <r>
      <rPr>
        <vertAlign val="superscript"/>
        <sz val="10"/>
        <rFont val="Times New Roman"/>
        <family val="1"/>
        <charset val="204"/>
      </rPr>
      <t>14</t>
    </r>
  </si>
  <si>
    <t>26412</t>
  </si>
  <si>
    <t>1.4.2.</t>
  </si>
  <si>
    <t>26420</t>
  </si>
  <si>
    <t>1.4.2.1.</t>
  </si>
  <si>
    <t>26421</t>
  </si>
  <si>
    <t>1.4.2.2.</t>
  </si>
  <si>
    <t>26422</t>
  </si>
  <si>
    <t>1.4.3.</t>
  </si>
  <si>
    <r>
      <t>за счет субсидий, предоставляемых на осуществление капитальных вложений</t>
    </r>
    <r>
      <rPr>
        <vertAlign val="superscript"/>
        <sz val="10"/>
        <rFont val="Times New Roman"/>
        <family val="1"/>
        <charset val="204"/>
      </rPr>
      <t>15</t>
    </r>
  </si>
  <si>
    <t>26430</t>
  </si>
  <si>
    <t>1.4.4.</t>
  </si>
  <si>
    <t>26440</t>
  </si>
  <si>
    <t>1.4.4.1.</t>
  </si>
  <si>
    <t>26441</t>
  </si>
  <si>
    <t>1.4.4.2.</t>
  </si>
  <si>
    <t>26442</t>
  </si>
  <si>
    <t>1.4.5.</t>
  </si>
  <si>
    <t>26450</t>
  </si>
  <si>
    <t>1.4.5.1.</t>
  </si>
  <si>
    <t>26451</t>
  </si>
  <si>
    <t>1.4.5.2.</t>
  </si>
  <si>
    <t>в соответствии с Федеральным законом № 223-ФЗ</t>
  </si>
  <si>
    <t>26452</t>
  </si>
  <si>
    <t>2.</t>
  </si>
  <si>
    <t>Итого по контрактам, планируемым к заключению в соответствующем финансовом году</t>
  </si>
  <si>
    <t>26500</t>
  </si>
  <si>
    <r>
      <t>в соответствии с Федеральным законом № 44-ФЗ, по соответствующему году закупки</t>
    </r>
    <r>
      <rPr>
        <vertAlign val="superscript"/>
        <sz val="10"/>
        <rFont val="Times New Roman"/>
        <family val="1"/>
        <charset val="204"/>
      </rPr>
      <t>16</t>
    </r>
  </si>
  <si>
    <t>в том числе по году начала закупки:</t>
  </si>
  <si>
    <t>26510</t>
  </si>
  <si>
    <t>3.</t>
  </si>
  <si>
    <t>Итого по договорам, планируемым к заключению в соответствующем финансовом году</t>
  </si>
  <si>
    <t>26600</t>
  </si>
  <si>
    <t>в соответствии с Федеральным законом № 223-ФЗ, по соответствующему году закупки</t>
  </si>
  <si>
    <t>26610</t>
  </si>
  <si>
    <t>СОГЛАСОВАНО</t>
  </si>
  <si>
    <t>в том числе: по контрактам (договорам), заключенным до начала текущего финансового года без применения норм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 (Собрание законодательства Российской Федерации, 2013, № 14, ст. 1652; 2018, № 32, ст. 5104) (далее — Федеральный закон № 44-ФЗ) и Федерального закона от 18 июля 2011 г. № 223-ФЗ «О закупках товаров, работ, услуг отдельными видами юридических лиц» (Собрание законодательства Российской Федерации, 2011, № 30, ст. 4571; 2018, № 32, ст. 5135) (далее — Федеральный закон № 223-ФЗ)12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</si>
  <si>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223-ФЗ12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</si>
  <si>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223-ФЗ13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</si>
  <si>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223-ФЗ13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</si>
  <si>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</si>
  <si>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в том числе: в соответствии с Федеральным законом № 44-ФЗ</t>
  </si>
  <si>
    <t>за счет субсидий, предоставляемых в соответствии с абзацем вторым пункта 1 статьи 78.1 Бюджетного кодекса Российской Федерации, в том числе:</t>
  </si>
  <si>
    <t>за счет средств обязательного медицинского страхования, в том числе:</t>
  </si>
  <si>
    <t>за счет прочих источников финансового обеспечения, в том числе:</t>
  </si>
  <si>
    <t>закупку товаров, работ, услуг в целях капитального ремонта государственного (муниципального) имущества</t>
  </si>
  <si>
    <t>в том числе: налог на прибыль8</t>
  </si>
  <si>
    <t>из них: возврат в бюджет средств субсидии</t>
  </si>
  <si>
    <t>из них: увеличение остатков денежных средств за счет возврата дебиторской задолженности прошлых лет</t>
  </si>
  <si>
    <t xml:space="preserve">прочую закупку товаров, работ и услуг, </t>
  </si>
  <si>
    <t>1520</t>
  </si>
  <si>
    <t>субсидии на осуществление капитальных вложений</t>
  </si>
  <si>
    <t>(наименование должности уполномоченного лица органа-учредителя)</t>
  </si>
  <si>
    <t>(подпись)                                                                (расшифровка подписи)</t>
  </si>
  <si>
    <t>Администрация муниципального образования Кореновский район</t>
  </si>
  <si>
    <t>233501001</t>
  </si>
  <si>
    <t>на</t>
  </si>
  <si>
    <t xml:space="preserve">Исполнитель                                                          </t>
  </si>
  <si>
    <t>(подпись)                 (расшифровка подписи)</t>
  </si>
  <si>
    <t>____________             О.А.Демина</t>
  </si>
  <si>
    <t>____________             И.В.Дулкарян</t>
  </si>
  <si>
    <t xml:space="preserve">Главный бухгалтер МКУ "ЦБ УО и К"             </t>
  </si>
  <si>
    <t xml:space="preserve">                                                                                                                            </t>
  </si>
  <si>
    <t xml:space="preserve">       4-13-61                                                                                                      </t>
  </si>
  <si>
    <t xml:space="preserve">                     (подпись)                                 (расшифровка подписи)</t>
  </si>
  <si>
    <t>03300640</t>
  </si>
  <si>
    <r>
      <t>Остаток средств на начало текущего финансового года</t>
    </r>
    <r>
      <rPr>
        <vertAlign val="superscript"/>
        <sz val="9"/>
        <rFont val="Times New Roman"/>
        <family val="1"/>
        <charset val="204"/>
      </rPr>
      <t>5</t>
    </r>
  </si>
  <si>
    <r>
      <t>Остаток средств на конец текущего финансового года</t>
    </r>
    <r>
      <rPr>
        <vertAlign val="superscript"/>
        <sz val="9"/>
        <rFont val="Times New Roman"/>
        <family val="1"/>
        <charset val="204"/>
      </rPr>
      <t>5</t>
    </r>
  </si>
  <si>
    <t>131</t>
  </si>
  <si>
    <t>151</t>
  </si>
  <si>
    <r>
      <t>прочие поступления, всего</t>
    </r>
    <r>
      <rPr>
        <vertAlign val="superscript"/>
        <sz val="9"/>
        <rFont val="Times New Roman"/>
        <family val="1"/>
        <charset val="204"/>
      </rPr>
      <t>6</t>
    </r>
  </si>
  <si>
    <t>211</t>
  </si>
  <si>
    <t>266</t>
  </si>
  <si>
    <t>213</t>
  </si>
  <si>
    <t>x</t>
  </si>
  <si>
    <t>291</t>
  </si>
  <si>
    <r>
      <t>расходы на закупку товаров, работ, услуг, всего</t>
    </r>
    <r>
      <rPr>
        <vertAlign val="superscript"/>
        <sz val="9"/>
        <rFont val="Times New Roman"/>
        <family val="1"/>
        <charset val="204"/>
      </rPr>
      <t>7</t>
    </r>
  </si>
  <si>
    <r>
      <t>Выплаты, уменьшающие доход, всего</t>
    </r>
    <r>
      <rPr>
        <b/>
        <vertAlign val="superscript"/>
        <sz val="9"/>
        <rFont val="Times New Roman"/>
        <family val="1"/>
        <charset val="204"/>
      </rPr>
      <t>8</t>
    </r>
  </si>
  <si>
    <r>
      <t>налог на добавленную стоимость</t>
    </r>
    <r>
      <rPr>
        <vertAlign val="superscript"/>
        <sz val="9"/>
        <rFont val="Times New Roman"/>
        <family val="1"/>
        <charset val="204"/>
      </rPr>
      <t>8</t>
    </r>
  </si>
  <si>
    <r>
      <t>прочие налоги, уменьшающие доход</t>
    </r>
    <r>
      <rPr>
        <vertAlign val="superscript"/>
        <sz val="9"/>
        <rFont val="Times New Roman"/>
        <family val="1"/>
        <charset val="204"/>
      </rPr>
      <t>8</t>
    </r>
  </si>
  <si>
    <r>
      <t>Прочие выплаты, всего</t>
    </r>
    <r>
      <rPr>
        <b/>
        <vertAlign val="superscript"/>
        <sz val="9"/>
        <rFont val="Times New Roman"/>
        <family val="1"/>
        <charset val="204"/>
      </rPr>
      <t>9</t>
    </r>
  </si>
  <si>
    <t>Приложение № 2</t>
  </si>
  <si>
    <t>к Порядку составления, утверждения и ведения плана финансово-хозяйственной</t>
  </si>
  <si>
    <t>деятельности бюджетных и автономных учреждений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</si>
  <si>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</si>
  <si>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</si>
  <si>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</si>
  <si>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</si>
  <si>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субсидии на финансовое обеспечение выполнения муниципального задания за счет средств бюджета публично-правовогообразования, создавшего учреждение, целевые субсидии, за счет прочих источников финансового обеспечения</t>
  </si>
  <si>
    <t>1.1. Расчеты (обоснования) расходов на оплату труда</t>
  </si>
  <si>
    <t>Должность,</t>
  </si>
  <si>
    <t>Установленная</t>
  </si>
  <si>
    <t>Среднемесячный размер оплаты труда на одного работника, руб.</t>
  </si>
  <si>
    <t>Ежемесячная</t>
  </si>
  <si>
    <t>Фонд оплаты</t>
  </si>
  <si>
    <t>группа</t>
  </si>
  <si>
    <t>численность,</t>
  </si>
  <si>
    <t>всего</t>
  </si>
  <si>
    <t>надбавка к</t>
  </si>
  <si>
    <t>труда в год, руб.</t>
  </si>
  <si>
    <t>должностей</t>
  </si>
  <si>
    <t>единиц</t>
  </si>
  <si>
    <t>по</t>
  </si>
  <si>
    <t>по выплатам</t>
  </si>
  <si>
    <t>должностному</t>
  </si>
  <si>
    <t>(гр. 3×гр. 4×</t>
  </si>
  <si>
    <t>компенсационного</t>
  </si>
  <si>
    <t>стимулирующего</t>
  </si>
  <si>
    <t>окладу, %</t>
  </si>
  <si>
    <t>(1+гр. 8/100)</t>
  </si>
  <si>
    <t>окладу</t>
  </si>
  <si>
    <t>характера</t>
  </si>
  <si>
    <t>Итого: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</si>
  <si>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</si>
  <si>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</si>
  <si>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</si>
  <si>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Количество</t>
  </si>
  <si>
    <t>Сумма, руб.</t>
  </si>
  <si>
    <t>выплаты на одного</t>
  </si>
  <si>
    <t>работников,</t>
  </si>
  <si>
    <t>дней</t>
  </si>
  <si>
    <t>(гр. 3×гр. 4×гр.5)</t>
  </si>
  <si>
    <t>работника в день,</t>
  </si>
  <si>
    <t>чел.</t>
  </si>
  <si>
    <t>руб.</t>
  </si>
  <si>
    <t>1.3. Расчеты (обоснования) выплат персоналу по уходу за ребенком</t>
  </si>
  <si>
    <t>Численность</t>
  </si>
  <si>
    <t>Размер</t>
  </si>
  <si>
    <t>выплат в год</t>
  </si>
  <si>
    <t>выплаты</t>
  </si>
  <si>
    <t>получающих</t>
  </si>
  <si>
    <t>на одного</t>
  </si>
  <si>
    <t>(пособия)</t>
  </si>
  <si>
    <t>пособие</t>
  </si>
  <si>
    <t>работника</t>
  </si>
  <si>
    <t>в месяц, руб.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</si>
  <si>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</si>
  <si>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</si>
  <si>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</si>
  <si>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</si>
  <si>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</t>
  </si>
  <si>
    <t>Сумма взноса,</t>
  </si>
  <si>
    <t>для начисления</t>
  </si>
  <si>
    <t>страховых</t>
  </si>
  <si>
    <t>взносов, руб.</t>
  </si>
  <si>
    <t>Страховые взносы в Пенсионный фонд Российской Федерации, всего</t>
  </si>
  <si>
    <t>по ставке 22,0 %</t>
  </si>
  <si>
    <t>по ставке 10,0 %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</si>
  <si>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</si>
  <si>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</si>
  <si>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</si>
  <si>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>Федерации, всего</t>
  </si>
  <si>
    <t>2.1.</t>
  </si>
  <si>
    <t xml:space="preserve">обязательное социальное страхование на случай временной </t>
  </si>
  <si>
    <t>нетрудоспособности и в связи с материнством по ставке 2,9 %</t>
  </si>
  <si>
    <t>2.2.</t>
  </si>
  <si>
    <t>с применением ставки взносов в Фонд социального страхования</t>
  </si>
  <si>
    <t>Российской Федерации по ставке 0,0 %</t>
  </si>
  <si>
    <t>2.3.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</si>
  <si>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</si>
  <si>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</si>
  <si>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2.4.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</si>
  <si>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  <charset val="204"/>
      </rPr>
      <t>*</t>
    </r>
  </si>
  <si>
    <t>2.5.</t>
  </si>
  <si>
    <t>Страховые взносы в Федеральный фонд обязательного медицинского</t>
  </si>
  <si>
    <t>страхования, всего (по ставке 5,1 %)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</si>
  <si>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</si>
  <si>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2. Расчеты (обоснования) расходов на социальные и иные выплаты населению</t>
  </si>
  <si>
    <t>112, 321, 323</t>
  </si>
  <si>
    <t>Размер одной</t>
  </si>
  <si>
    <t>Общая сумма</t>
  </si>
  <si>
    <t>выплаты, руб.</t>
  </si>
  <si>
    <t>выплат, руб.</t>
  </si>
  <si>
    <t>(гр. 3×гр. 4)</t>
  </si>
  <si>
    <t>3. Расчет (обоснование) расходов на уплату налогов, сборов и иных платежей</t>
  </si>
  <si>
    <t>851, 852, 853</t>
  </si>
  <si>
    <t>Налоговая</t>
  </si>
  <si>
    <t xml:space="preserve">Ставка </t>
  </si>
  <si>
    <t>Сумма исчисленного</t>
  </si>
  <si>
    <t>база, руб.</t>
  </si>
  <si>
    <t>налога, %</t>
  </si>
  <si>
    <t>налога, подлежащего</t>
  </si>
  <si>
    <t>уплате, руб.</t>
  </si>
  <si>
    <t>(гр. 3×гр. 4/100)</t>
  </si>
  <si>
    <t>Земельный налог</t>
  </si>
  <si>
    <t>Налог на имущество</t>
  </si>
  <si>
    <t>Транспортный налог</t>
  </si>
  <si>
    <t>Налог по экологии</t>
  </si>
  <si>
    <t>прочие</t>
  </si>
  <si>
    <t>4. Расчет (обоснование) расходов на безвозмездные перечисления организациям</t>
  </si>
  <si>
    <t>5. Расчет (обоснование) прочих расходов</t>
  </si>
  <si>
    <t>(кроме расходов на закупку товаров, работ, услуг)</t>
  </si>
  <si>
    <t>244, 243</t>
  </si>
  <si>
    <t>6.1. Расчет (обоснование) расходов на оплату услуг связи</t>
  </si>
  <si>
    <t>Стоимость</t>
  </si>
  <si>
    <t>номеров</t>
  </si>
  <si>
    <t>платежей</t>
  </si>
  <si>
    <t>за единицу,</t>
  </si>
  <si>
    <t>в год</t>
  </si>
  <si>
    <t>Доступ сети интернет</t>
  </si>
  <si>
    <t>основная связь</t>
  </si>
  <si>
    <t>6.2. Расчет (обоснование) расходов на оплату транспортных услуг</t>
  </si>
  <si>
    <t>Цена услуги</t>
  </si>
  <si>
    <t>услуг</t>
  </si>
  <si>
    <t>перевозки,</t>
  </si>
  <si>
    <t>перевозки</t>
  </si>
  <si>
    <t>6.3. Расчет (обоснование) расходов на оплату коммунальных услуг</t>
  </si>
  <si>
    <t>Тариф</t>
  </si>
  <si>
    <t>Индексация,</t>
  </si>
  <si>
    <t>потребления</t>
  </si>
  <si>
    <t>(с учетом</t>
  </si>
  <si>
    <t>%</t>
  </si>
  <si>
    <t>(гр. 4×гр. 5×гр. 6)</t>
  </si>
  <si>
    <t>ресурсов</t>
  </si>
  <si>
    <t>НДС), руб.</t>
  </si>
  <si>
    <t>поставка теплоэнергии</t>
  </si>
  <si>
    <t>поставка электроэнергии</t>
  </si>
  <si>
    <t>поставка газа</t>
  </si>
  <si>
    <t>водоснабжение и водоотведение</t>
  </si>
  <si>
    <t>вывоз ТКО</t>
  </si>
  <si>
    <t>6.4. Расчет (обоснование) расходов на оплату аренды имущества</t>
  </si>
  <si>
    <t>Ставка</t>
  </si>
  <si>
    <t>арендной</t>
  </si>
  <si>
    <t>с учетом НДС,</t>
  </si>
  <si>
    <t>платы</t>
  </si>
  <si>
    <t>6.5. Расчет  расходов на оплату работ, услуг по содержанию имущества</t>
  </si>
  <si>
    <t>Объект</t>
  </si>
  <si>
    <t>работ</t>
  </si>
  <si>
    <t>работ (услуг),</t>
  </si>
  <si>
    <t>(услуг)</t>
  </si>
  <si>
    <t>ТО системы видеонаблюдения</t>
  </si>
  <si>
    <t>Дератизация</t>
  </si>
  <si>
    <t>Эксплуат прибора учета тепловой энергии</t>
  </si>
  <si>
    <t>6.6. Расчет  расходов на оплату прочих работ, услуг</t>
  </si>
  <si>
    <t>договоров</t>
  </si>
  <si>
    <t>услуги, руб.</t>
  </si>
  <si>
    <t>Медосмотр сотрудников</t>
  </si>
  <si>
    <t>Охрана объекта</t>
  </si>
  <si>
    <t>Охрана МВД</t>
  </si>
  <si>
    <t>Т-коммуникатор</t>
  </si>
  <si>
    <t>оплата платных услуг</t>
  </si>
  <si>
    <t>прочие услуги</t>
  </si>
  <si>
    <t>6.7. Расчет расходов на приобретение основных средств,</t>
  </si>
  <si>
    <t>материальных запасов</t>
  </si>
  <si>
    <t>Средняя</t>
  </si>
  <si>
    <t>стоимость,</t>
  </si>
  <si>
    <t>(гр. 2×гр. 3)</t>
  </si>
  <si>
    <t>продукты питания</t>
  </si>
  <si>
    <t>приобрет дез средств</t>
  </si>
  <si>
    <t>приобрет игрового оборудования</t>
  </si>
  <si>
    <t>214</t>
  </si>
  <si>
    <t>121</t>
  </si>
  <si>
    <t>441</t>
  </si>
  <si>
    <t>госпошлина</t>
  </si>
  <si>
    <t>Административно-управленческий персонал</t>
  </si>
  <si>
    <t>Педагогический персонал</t>
  </si>
  <si>
    <t>Учебно-вспомогательный и младший обслуживающий персонал</t>
  </si>
  <si>
    <t>03301602</t>
  </si>
  <si>
    <t>2335011777</t>
  </si>
  <si>
    <t>Пособие по уходу за ребенком до 3-х лет</t>
  </si>
  <si>
    <t>компенсация коммунальных услуг пед.работникам, проживающим в сельской местности</t>
  </si>
  <si>
    <t>испытания пож гидрантов и лестниц</t>
  </si>
  <si>
    <t>Лабораторно-измерительные работы</t>
  </si>
  <si>
    <t>экспертиза огнезащитной обработки</t>
  </si>
  <si>
    <t>Гидропромывка</t>
  </si>
  <si>
    <t>код по бюджетной классификации Российской Федерации</t>
  </si>
  <si>
    <t>обучающиеся за счет средств стипендиального фонда</t>
  </si>
  <si>
    <t>приобретение стирального порошка</t>
  </si>
  <si>
    <t>на 2023 г.</t>
  </si>
  <si>
    <t>Закупка энергетических ресурсов</t>
  </si>
  <si>
    <t>247</t>
  </si>
  <si>
    <t>услуги в области информ технологий</t>
  </si>
  <si>
    <t>296</t>
  </si>
  <si>
    <t>т с 20</t>
  </si>
  <si>
    <t>приобретение видеорегистратора</t>
  </si>
  <si>
    <t>монтаж системы видеонаблюдения</t>
  </si>
  <si>
    <t>подготовка необходимой документации</t>
  </si>
  <si>
    <t>на 2024 г.</t>
  </si>
  <si>
    <t xml:space="preserve"> услуги по обучению</t>
  </si>
  <si>
    <t>приобретение стройматериалов</t>
  </si>
  <si>
    <t>Начальник финансового управления администрации муниципального образования Кореновский район</t>
  </si>
  <si>
    <t>_________________________              А.Н.Черненко</t>
  </si>
  <si>
    <t>доходы за нарушения в сфере закупок</t>
  </si>
  <si>
    <t>подготовка стат отчета</t>
  </si>
  <si>
    <t>услуги по проф рискам</t>
  </si>
  <si>
    <t>документы для ФНС</t>
  </si>
  <si>
    <t>СОГЛАСОВАНО:</t>
  </si>
  <si>
    <t>(подпись)                             (расшифровка подписи)</t>
  </si>
  <si>
    <t xml:space="preserve">         </t>
  </si>
  <si>
    <t xml:space="preserve">                                                          В.А.Хитайлова</t>
  </si>
  <si>
    <t>_________________________ Н.В.Якименко</t>
  </si>
  <si>
    <t>Муниципальное автономное дошкольное образовательное  учреждение детский сад № 41 муниципального образования Кореновский район</t>
  </si>
  <si>
    <t>МАДОУ детский сад № 41 муниципального образования Кореновский район</t>
  </si>
  <si>
    <t xml:space="preserve">Председатель Наблюдательного Совета МАДОУ                детский сад № 41  МО Кореновский район </t>
  </si>
  <si>
    <t xml:space="preserve"> Заведующий МАДОУ детский сад № 41                                                                        МО Кореновский район</t>
  </si>
  <si>
    <t>План финансово-хозяйственной деятельности на 2023 год</t>
  </si>
  <si>
    <t xml:space="preserve"> и плановый период 2024 и 2025 годов</t>
  </si>
  <si>
    <t>на 2025 г.</t>
  </si>
  <si>
    <t>вывоз отходов</t>
  </si>
  <si>
    <t>монтаж АПС</t>
  </si>
  <si>
    <t>Начальник управления образования администрации муниципального образования Кореновский район</t>
  </si>
  <si>
    <t xml:space="preserve">                                                               С.М.Батог</t>
  </si>
  <si>
    <t>подготовка тех планов</t>
  </si>
  <si>
    <t>т с 80</t>
  </si>
  <si>
    <t>монтаж системы пож сигнализации</t>
  </si>
  <si>
    <t>в том числе: средства муниципального бюджета</t>
  </si>
  <si>
    <t>добровольные пожертвования</t>
  </si>
  <si>
    <t>ТО теплооборудования</t>
  </si>
  <si>
    <t>ремонт теплоизоляции</t>
  </si>
  <si>
    <t>226</t>
  </si>
  <si>
    <t>возмещение за медосмотр</t>
  </si>
  <si>
    <t>штраф</t>
  </si>
  <si>
    <t>поверка счетчиков</t>
  </si>
  <si>
    <t>ТО газового оборудования</t>
  </si>
  <si>
    <t>услуги СЕЗ</t>
  </si>
  <si>
    <t>проверка качества огнезащитной обработки</t>
  </si>
  <si>
    <t>услуги вакцинации</t>
  </si>
  <si>
    <t>услуги по обучению</t>
  </si>
  <si>
    <t>услуги по оформлению тех документов</t>
  </si>
  <si>
    <t>приобретение холодильника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</si>
</sst>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\ _₽"/>
    <numFmt numFmtId="166" formatCode="#,##0\ _₽"/>
    <numFmt numFmtId="167" formatCode="_-* #,##0\ _₽_-;\-* #,##0\ _₽_-;_-* &quot;-&quot;??\ _₽_-;_-@_-"/>
    <numFmt numFmtId="168" formatCode="[$-F800]dddd\,\ mmmm\ dd\,\ yyyy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b/>
      <sz val="6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9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5" xfId="0" applyFont="1" applyBorder="1" applyAlignment="1"/>
    <xf numFmtId="49" fontId="2" fillId="0" borderId="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/>
    </xf>
    <xf numFmtId="166" fontId="6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top"/>
    </xf>
    <xf numFmtId="165" fontId="3" fillId="0" borderId="0" xfId="0" applyNumberFormat="1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6" fontId="6" fillId="0" borderId="26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0" fillId="0" borderId="0" xfId="0" applyBorder="1"/>
    <xf numFmtId="49" fontId="2" fillId="0" borderId="26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65" fontId="6" fillId="0" borderId="29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164" fontId="2" fillId="0" borderId="8" xfId="1" applyFont="1" applyBorder="1" applyAlignment="1">
      <alignment horizontal="left"/>
    </xf>
    <xf numFmtId="164" fontId="2" fillId="0" borderId="3" xfId="1" applyFont="1" applyFill="1" applyBorder="1" applyAlignment="1">
      <alignment horizontal="left"/>
    </xf>
    <xf numFmtId="164" fontId="2" fillId="0" borderId="3" xfId="1" applyFont="1" applyFill="1" applyBorder="1" applyAlignment="1">
      <alignment horizontal="right"/>
    </xf>
    <xf numFmtId="164" fontId="2" fillId="0" borderId="32" xfId="1" applyFont="1" applyFill="1" applyBorder="1" applyAlignment="1">
      <alignment horizontal="right"/>
    </xf>
    <xf numFmtId="164" fontId="2" fillId="0" borderId="26" xfId="1" applyFont="1" applyBorder="1" applyAlignment="1"/>
    <xf numFmtId="164" fontId="2" fillId="0" borderId="32" xfId="1" applyFont="1" applyBorder="1" applyAlignment="1"/>
    <xf numFmtId="164" fontId="2" fillId="0" borderId="11" xfId="1" applyFont="1" applyBorder="1" applyAlignment="1">
      <alignment horizontal="right"/>
    </xf>
    <xf numFmtId="164" fontId="2" fillId="0" borderId="11" xfId="1" applyFont="1" applyBorder="1" applyAlignment="1">
      <alignment horizontal="left"/>
    </xf>
    <xf numFmtId="164" fontId="2" fillId="0" borderId="10" xfId="1" applyFont="1" applyFill="1" applyBorder="1" applyAlignment="1">
      <alignment horizontal="left"/>
    </xf>
    <xf numFmtId="164" fontId="2" fillId="0" borderId="11" xfId="1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165" fontId="4" fillId="0" borderId="0" xfId="0" applyNumberFormat="1" applyFont="1" applyBorder="1" applyAlignment="1"/>
    <xf numFmtId="165" fontId="4" fillId="0" borderId="0" xfId="0" applyNumberFormat="1" applyFont="1" applyBorder="1" applyAlignment="1">
      <alignment horizontal="center"/>
    </xf>
    <xf numFmtId="165" fontId="2" fillId="0" borderId="38" xfId="0" applyNumberFormat="1" applyFont="1" applyBorder="1" applyAlignment="1">
      <alignment horizontal="center"/>
    </xf>
    <xf numFmtId="167" fontId="2" fillId="0" borderId="40" xfId="1" applyNumberFormat="1" applyFont="1" applyBorder="1" applyAlignment="1">
      <alignment horizontal="left"/>
    </xf>
    <xf numFmtId="166" fontId="2" fillId="0" borderId="39" xfId="0" applyNumberFormat="1" applyFont="1" applyBorder="1" applyAlignment="1">
      <alignment horizontal="center"/>
    </xf>
    <xf numFmtId="164" fontId="2" fillId="0" borderId="10" xfId="1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>
      <alignment horizontal="left" vertical="top"/>
    </xf>
    <xf numFmtId="0" fontId="11" fillId="0" borderId="0" xfId="0" applyFont="1"/>
    <xf numFmtId="14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right"/>
    </xf>
    <xf numFmtId="168" fontId="2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164" fontId="2" fillId="0" borderId="10" xfId="1" applyFont="1" applyBorder="1" applyAlignment="1">
      <alignment horizontal="left"/>
    </xf>
    <xf numFmtId="164" fontId="2" fillId="0" borderId="10" xfId="1" applyFont="1" applyBorder="1" applyAlignment="1">
      <alignment horizontal="right"/>
    </xf>
    <xf numFmtId="164" fontId="2" fillId="0" borderId="3" xfId="1" applyFont="1" applyBorder="1" applyAlignment="1">
      <alignment horizontal="right"/>
    </xf>
    <xf numFmtId="167" fontId="2" fillId="0" borderId="0" xfId="1" applyNumberFormat="1" applyFont="1" applyBorder="1" applyAlignment="1">
      <alignment horizontal="left"/>
    </xf>
    <xf numFmtId="0" fontId="6" fillId="0" borderId="1" xfId="0" applyFont="1" applyBorder="1" applyAlignment="1">
      <alignment wrapText="1"/>
    </xf>
    <xf numFmtId="49" fontId="6" fillId="0" borderId="6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164" fontId="6" fillId="0" borderId="7" xfId="1" applyFont="1" applyBorder="1" applyAlignment="1">
      <alignment horizontal="left"/>
    </xf>
    <xf numFmtId="164" fontId="6" fillId="0" borderId="7" xfId="1" applyFont="1" applyBorder="1" applyAlignment="1">
      <alignment horizontal="center"/>
    </xf>
    <xf numFmtId="0" fontId="6" fillId="0" borderId="23" xfId="0" applyFont="1" applyBorder="1" applyAlignment="1">
      <alignment wrapText="1"/>
    </xf>
    <xf numFmtId="49" fontId="6" fillId="0" borderId="9" xfId="0" applyNumberFormat="1" applyFont="1" applyBorder="1" applyAlignment="1">
      <alignment horizontal="center"/>
    </xf>
    <xf numFmtId="0" fontId="15" fillId="0" borderId="25" xfId="0" applyFont="1" applyBorder="1" applyAlignment="1">
      <alignment wrapText="1"/>
    </xf>
    <xf numFmtId="49" fontId="15" fillId="0" borderId="9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164" fontId="15" fillId="0" borderId="10" xfId="1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164" fontId="6" fillId="0" borderId="26" xfId="1" applyFont="1" applyBorder="1" applyAlignment="1">
      <alignment horizontal="center"/>
    </xf>
    <xf numFmtId="164" fontId="6" fillId="0" borderId="10" xfId="1" applyFont="1" applyBorder="1" applyAlignment="1"/>
    <xf numFmtId="0" fontId="6" fillId="2" borderId="25" xfId="0" applyFont="1" applyFill="1" applyBorder="1" applyAlignment="1">
      <alignment horizontal="left" wrapText="1"/>
    </xf>
    <xf numFmtId="49" fontId="6" fillId="2" borderId="9" xfId="0" applyNumberFormat="1" applyFont="1" applyFill="1" applyBorder="1" applyAlignment="1">
      <alignment horizontal="center"/>
    </xf>
    <xf numFmtId="164" fontId="6" fillId="2" borderId="10" xfId="1" applyFont="1" applyFill="1" applyBorder="1" applyAlignment="1">
      <alignment horizontal="left"/>
    </xf>
    <xf numFmtId="164" fontId="6" fillId="2" borderId="10" xfId="1" applyFont="1" applyFill="1" applyBorder="1" applyAlignment="1">
      <alignment horizontal="center"/>
    </xf>
    <xf numFmtId="0" fontId="15" fillId="0" borderId="1" xfId="0" applyFont="1" applyBorder="1" applyAlignment="1">
      <alignment wrapText="1"/>
    </xf>
    <xf numFmtId="49" fontId="6" fillId="0" borderId="12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164" fontId="6" fillId="0" borderId="13" xfId="1" applyFont="1" applyBorder="1" applyAlignment="1">
      <alignment horizontal="left"/>
    </xf>
    <xf numFmtId="164" fontId="6" fillId="0" borderId="13" xfId="1" applyFont="1" applyBorder="1" applyAlignment="1">
      <alignment horizontal="right"/>
    </xf>
    <xf numFmtId="164" fontId="6" fillId="0" borderId="30" xfId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" fontId="2" fillId="0" borderId="0" xfId="0" applyNumberFormat="1" applyFont="1" applyAlignment="1">
      <alignment horizontal="left"/>
    </xf>
    <xf numFmtId="2" fontId="6" fillId="0" borderId="36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164" fontId="6" fillId="0" borderId="7" xfId="1" applyFont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6" fillId="0" borderId="4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center"/>
    </xf>
    <xf numFmtId="164" fontId="6" fillId="0" borderId="10" xfId="1" applyFont="1" applyBorder="1" applyAlignment="1">
      <alignment horizontal="right"/>
    </xf>
    <xf numFmtId="49" fontId="6" fillId="2" borderId="10" xfId="0" applyNumberFormat="1" applyFont="1" applyFill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left"/>
    </xf>
    <xf numFmtId="164" fontId="2" fillId="0" borderId="3" xfId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164" fontId="2" fillId="0" borderId="32" xfId="1" applyFont="1" applyBorder="1" applyAlignment="1">
      <alignment horizontal="right"/>
    </xf>
    <xf numFmtId="0" fontId="2" fillId="0" borderId="24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 wrapText="1"/>
    </xf>
    <xf numFmtId="49" fontId="6" fillId="2" borderId="27" xfId="0" applyNumberFormat="1" applyFont="1" applyFill="1" applyBorder="1" applyAlignment="1">
      <alignment horizontal="center"/>
    </xf>
    <xf numFmtId="164" fontId="0" fillId="0" borderId="0" xfId="0" applyNumberFormat="1"/>
    <xf numFmtId="43" fontId="0" fillId="2" borderId="0" xfId="0" applyNumberFormat="1" applyFill="1"/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left"/>
    </xf>
    <xf numFmtId="4" fontId="14" fillId="0" borderId="0" xfId="0" applyNumberFormat="1" applyFont="1"/>
    <xf numFmtId="164" fontId="6" fillId="0" borderId="10" xfId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164" fontId="6" fillId="0" borderId="10" xfId="1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2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43" fontId="0" fillId="0" borderId="0" xfId="0" applyNumberFormat="1"/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wrapText="1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8" fontId="0" fillId="0" borderId="0" xfId="0" applyNumberFormat="1" applyAlignment="1">
      <alignment horizontal="left"/>
    </xf>
    <xf numFmtId="165" fontId="10" fillId="0" borderId="2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 vertical="top"/>
    </xf>
    <xf numFmtId="168" fontId="2" fillId="0" borderId="0" xfId="0" applyNumberFormat="1" applyFont="1" applyAlignment="1">
      <alignment horizontal="left"/>
    </xf>
    <xf numFmtId="165" fontId="2" fillId="0" borderId="1" xfId="0" applyNumberFormat="1" applyFont="1" applyBorder="1" applyAlignment="1">
      <alignment horizontal="center" vertical="top" wrapText="1"/>
    </xf>
    <xf numFmtId="165" fontId="10" fillId="0" borderId="0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164" fontId="6" fillId="0" borderId="10" xfId="1" applyFont="1" applyBorder="1" applyAlignment="1">
      <alignment horizontal="right"/>
    </xf>
    <xf numFmtId="49" fontId="6" fillId="2" borderId="10" xfId="0" applyNumberFormat="1" applyFont="1" applyFill="1" applyBorder="1" applyAlignment="1">
      <alignment horizontal="center"/>
    </xf>
    <xf numFmtId="0" fontId="6" fillId="0" borderId="43" xfId="0" applyFont="1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49" fontId="6" fillId="0" borderId="37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165" fontId="2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5" fontId="10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164" fontId="2" fillId="0" borderId="3" xfId="1" applyFont="1" applyBorder="1" applyAlignment="1">
      <alignment horizontal="left"/>
    </xf>
    <xf numFmtId="164" fontId="2" fillId="0" borderId="29" xfId="1" applyFont="1" applyBorder="1" applyAlignment="1">
      <alignment horizontal="left"/>
    </xf>
    <xf numFmtId="164" fontId="2" fillId="0" borderId="32" xfId="1" applyFont="1" applyBorder="1" applyAlignment="1">
      <alignment horizontal="left"/>
    </xf>
    <xf numFmtId="164" fontId="2" fillId="0" borderId="33" xfId="1" applyFont="1" applyBorder="1" applyAlignment="1">
      <alignment horizontal="left"/>
    </xf>
    <xf numFmtId="2" fontId="6" fillId="0" borderId="24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26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164" fontId="2" fillId="0" borderId="32" xfId="1" applyFont="1" applyBorder="1" applyAlignment="1">
      <alignment horizontal="right"/>
    </xf>
    <xf numFmtId="164" fontId="2" fillId="0" borderId="34" xfId="1" applyFont="1" applyBorder="1" applyAlignment="1">
      <alignment horizontal="right"/>
    </xf>
    <xf numFmtId="164" fontId="2" fillId="0" borderId="33" xfId="1" applyFont="1" applyBorder="1" applyAlignment="1">
      <alignment horizontal="right"/>
    </xf>
    <xf numFmtId="164" fontId="2" fillId="0" borderId="5" xfId="1" applyFont="1" applyBorder="1" applyAlignment="1">
      <alignment horizontal="left"/>
    </xf>
    <xf numFmtId="49" fontId="2" fillId="0" borderId="20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left" wrapText="1"/>
    </xf>
    <xf numFmtId="168" fontId="4" fillId="0" borderId="0" xfId="0" applyNumberFormat="1" applyFont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4" fontId="2" fillId="0" borderId="3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29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0" borderId="42" xfId="0" applyFont="1" applyBorder="1" applyAlignment="1">
      <alignment horizontal="left" indent="1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4" fontId="2" fillId="0" borderId="3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41" xfId="0" applyFont="1" applyBorder="1" applyAlignment="1">
      <alignment horizontal="left" indent="1"/>
    </xf>
    <xf numFmtId="0" fontId="2" fillId="0" borderId="24" xfId="0" applyFont="1" applyBorder="1" applyAlignment="1">
      <alignment horizontal="left" indent="1"/>
    </xf>
    <xf numFmtId="0" fontId="2" fillId="0" borderId="25" xfId="0" applyFont="1" applyBorder="1" applyAlignment="1">
      <alignment horizontal="left" indent="1"/>
    </xf>
    <xf numFmtId="0" fontId="2" fillId="0" borderId="23" xfId="0" applyFont="1" applyBorder="1" applyAlignment="1">
      <alignment horizontal="left" indent="1"/>
    </xf>
    <xf numFmtId="0" fontId="2" fillId="0" borderId="2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0" fontId="0" fillId="0" borderId="25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5" xfId="0" applyBorder="1" applyAlignment="1">
      <alignment horizontal="right"/>
    </xf>
    <xf numFmtId="0" fontId="0" fillId="0" borderId="0" xfId="0" applyAlignment="1"/>
    <xf numFmtId="2" fontId="2" fillId="0" borderId="29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42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0" fontId="14" fillId="0" borderId="25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topLeftCell="A25" zoomScale="90" zoomScaleNormal="90" workbookViewId="0">
      <selection activeCell="F36" sqref="F36"/>
    </sheetView>
  </sheetViews>
  <sheetFormatPr defaultRowHeight="15"/>
  <cols>
    <col min="1" max="1" width="50.42578125" customWidth="1"/>
    <col min="2" max="2" width="6.42578125" customWidth="1"/>
    <col min="3" max="3" width="5.42578125" customWidth="1"/>
    <col min="4" max="4" width="5.5703125" customWidth="1"/>
    <col min="5" max="5" width="15.5703125" customWidth="1"/>
    <col min="6" max="6" width="15.140625" customWidth="1"/>
    <col min="7" max="7" width="16.140625" customWidth="1"/>
    <col min="8" max="8" width="14.85546875" customWidth="1"/>
    <col min="9" max="9" width="17.5703125" customWidth="1"/>
  </cols>
  <sheetData>
    <row r="1" spans="1:8">
      <c r="A1" s="1"/>
      <c r="B1" s="1"/>
      <c r="C1" s="1"/>
      <c r="D1" s="1"/>
      <c r="E1" s="133"/>
      <c r="F1" s="189"/>
      <c r="G1" s="189"/>
      <c r="H1" s="189"/>
    </row>
    <row r="2" spans="1:8">
      <c r="A2" s="1" t="s">
        <v>506</v>
      </c>
      <c r="B2" s="1"/>
      <c r="C2" s="1"/>
      <c r="D2" s="1"/>
      <c r="E2" s="167"/>
      <c r="F2" s="166"/>
      <c r="G2" s="166"/>
      <c r="H2" s="166"/>
    </row>
    <row r="3" spans="1:8" ht="28.5" customHeight="1">
      <c r="A3" s="198" t="s">
        <v>520</v>
      </c>
      <c r="B3" s="198"/>
      <c r="C3" s="198"/>
      <c r="D3" s="198"/>
      <c r="E3" s="167"/>
      <c r="F3" s="166"/>
      <c r="G3" s="166"/>
      <c r="H3" s="166"/>
    </row>
    <row r="4" spans="1:8">
      <c r="A4" s="199" t="s">
        <v>1</v>
      </c>
      <c r="B4" s="199"/>
      <c r="C4" s="199"/>
      <c r="D4" s="199"/>
      <c r="E4" s="167"/>
      <c r="F4" s="166"/>
      <c r="G4" s="166"/>
      <c r="H4" s="166"/>
    </row>
    <row r="5" spans="1:8">
      <c r="A5" s="195" t="s">
        <v>521</v>
      </c>
      <c r="B5" s="195"/>
      <c r="C5" s="195"/>
      <c r="D5" s="195"/>
      <c r="E5" s="167"/>
      <c r="F5" s="166"/>
      <c r="G5" s="166"/>
      <c r="H5" s="166"/>
    </row>
    <row r="6" spans="1:8" ht="18.75">
      <c r="A6" s="1" t="s">
        <v>506</v>
      </c>
      <c r="B6" s="1"/>
      <c r="C6" s="1"/>
      <c r="D6" s="1"/>
      <c r="E6" s="190" t="s">
        <v>0</v>
      </c>
      <c r="F6" s="190"/>
      <c r="G6" s="190"/>
      <c r="H6" s="190"/>
    </row>
    <row r="7" spans="1:8" ht="30" customHeight="1">
      <c r="A7" s="168" t="s">
        <v>513</v>
      </c>
      <c r="B7" s="169"/>
      <c r="C7" s="2"/>
      <c r="D7" s="2"/>
      <c r="E7" s="192" t="s">
        <v>514</v>
      </c>
      <c r="F7" s="192"/>
      <c r="G7" s="192"/>
      <c r="H7" s="192"/>
    </row>
    <row r="8" spans="1:8">
      <c r="A8" s="1" t="s">
        <v>510</v>
      </c>
      <c r="B8" s="1"/>
      <c r="C8" s="1"/>
      <c r="D8" s="1"/>
      <c r="E8" s="194" t="s">
        <v>1</v>
      </c>
      <c r="F8" s="194"/>
      <c r="G8" s="194"/>
      <c r="H8" s="194"/>
    </row>
    <row r="9" spans="1:8">
      <c r="A9" s="108" t="s">
        <v>507</v>
      </c>
      <c r="B9" s="1"/>
      <c r="C9" s="1"/>
      <c r="D9" s="1"/>
      <c r="E9" s="195" t="s">
        <v>509</v>
      </c>
      <c r="F9" s="195"/>
      <c r="G9" s="195"/>
      <c r="H9" s="195"/>
    </row>
    <row r="10" spans="1:8">
      <c r="A10" s="2"/>
      <c r="B10" s="2"/>
      <c r="C10" s="2" t="s">
        <v>508</v>
      </c>
      <c r="D10" s="2"/>
      <c r="E10" s="196" t="s">
        <v>273</v>
      </c>
      <c r="F10" s="196"/>
      <c r="G10" s="196"/>
      <c r="H10" s="196"/>
    </row>
    <row r="11" spans="1:8">
      <c r="A11" s="1"/>
      <c r="B11" s="1"/>
      <c r="C11" s="1"/>
      <c r="D11" s="1"/>
      <c r="E11" s="197">
        <f>H17</f>
        <v>45119</v>
      </c>
      <c r="F11" s="197"/>
      <c r="G11" s="197"/>
      <c r="H11" s="197"/>
    </row>
    <row r="12" spans="1:8">
      <c r="A12" s="1"/>
      <c r="B12" s="1"/>
      <c r="C12" s="1"/>
      <c r="D12" s="1"/>
      <c r="E12" s="133"/>
      <c r="F12" s="133"/>
      <c r="G12" s="133"/>
      <c r="H12" s="133"/>
    </row>
    <row r="13" spans="1:8" ht="15.75">
      <c r="A13" s="191" t="s">
        <v>515</v>
      </c>
      <c r="B13" s="191"/>
      <c r="C13" s="191"/>
      <c r="D13" s="191"/>
      <c r="E13" s="191"/>
      <c r="F13" s="191"/>
      <c r="G13" s="191"/>
      <c r="H13" s="57"/>
    </row>
    <row r="14" spans="1:8" ht="15.75">
      <c r="A14" s="191" t="s">
        <v>516</v>
      </c>
      <c r="B14" s="191"/>
      <c r="C14" s="191"/>
      <c r="D14" s="191"/>
      <c r="E14" s="191"/>
      <c r="F14" s="191"/>
      <c r="G14" s="58"/>
      <c r="H14" s="188"/>
    </row>
    <row r="15" spans="1:8" ht="15.75" thickBot="1">
      <c r="A15" s="1"/>
      <c r="B15" s="25"/>
      <c r="C15" s="25"/>
      <c r="D15" s="25"/>
      <c r="E15" s="37"/>
      <c r="F15" s="37"/>
      <c r="G15" s="37"/>
      <c r="H15" s="188"/>
    </row>
    <row r="16" spans="1:8">
      <c r="A16" s="69" t="s">
        <v>276</v>
      </c>
      <c r="B16" s="193">
        <f>H17</f>
        <v>45119</v>
      </c>
      <c r="C16" s="193"/>
      <c r="D16" s="186"/>
      <c r="E16" s="186"/>
      <c r="F16" s="133"/>
      <c r="G16" s="4"/>
      <c r="H16" s="59" t="s">
        <v>2</v>
      </c>
    </row>
    <row r="17" spans="1:8">
      <c r="A17" s="1" t="s">
        <v>4</v>
      </c>
      <c r="B17" s="187" t="s">
        <v>274</v>
      </c>
      <c r="C17" s="187"/>
      <c r="D17" s="187"/>
      <c r="E17" s="187"/>
      <c r="F17" s="133"/>
      <c r="G17" s="4" t="s">
        <v>3</v>
      </c>
      <c r="H17" s="66">
        <v>45119</v>
      </c>
    </row>
    <row r="18" spans="1:8">
      <c r="A18" s="1" t="s">
        <v>6</v>
      </c>
      <c r="B18" s="187"/>
      <c r="C18" s="187"/>
      <c r="D18" s="187"/>
      <c r="E18" s="187"/>
      <c r="F18" s="133"/>
      <c r="G18" s="4" t="s">
        <v>5</v>
      </c>
      <c r="H18" s="67" t="s">
        <v>285</v>
      </c>
    </row>
    <row r="19" spans="1:8">
      <c r="A19" s="1"/>
      <c r="B19" s="139"/>
      <c r="C19" s="139"/>
      <c r="D19" s="139"/>
      <c r="E19" s="3"/>
      <c r="F19" s="133"/>
      <c r="G19" s="4" t="s">
        <v>7</v>
      </c>
      <c r="H19" s="61">
        <v>925</v>
      </c>
    </row>
    <row r="20" spans="1:8" ht="15.75" customHeight="1">
      <c r="A20" s="1"/>
      <c r="B20" s="139"/>
      <c r="C20" s="139"/>
      <c r="D20" s="139"/>
      <c r="E20" s="3"/>
      <c r="F20" s="133"/>
      <c r="G20" s="4" t="s">
        <v>5</v>
      </c>
      <c r="H20" s="67" t="s">
        <v>477</v>
      </c>
    </row>
    <row r="21" spans="1:8">
      <c r="A21" s="1" t="s">
        <v>9</v>
      </c>
      <c r="B21" s="185" t="s">
        <v>511</v>
      </c>
      <c r="C21" s="185"/>
      <c r="D21" s="185"/>
      <c r="E21" s="185"/>
      <c r="F21" s="133"/>
      <c r="G21" s="4" t="s">
        <v>8</v>
      </c>
      <c r="H21" s="67" t="s">
        <v>478</v>
      </c>
    </row>
    <row r="22" spans="1:8">
      <c r="B22" s="186"/>
      <c r="C22" s="186"/>
      <c r="D22" s="186"/>
      <c r="E22" s="186"/>
      <c r="F22" s="133"/>
      <c r="G22" s="4" t="s">
        <v>10</v>
      </c>
      <c r="H22" s="67" t="s">
        <v>275</v>
      </c>
    </row>
    <row r="23" spans="1:8" ht="36" customHeight="1" thickBot="1">
      <c r="A23" s="1"/>
      <c r="B23" s="186"/>
      <c r="C23" s="186"/>
      <c r="D23" s="186"/>
      <c r="E23" s="186"/>
      <c r="F23" s="133"/>
      <c r="G23" s="4" t="s">
        <v>12</v>
      </c>
      <c r="H23" s="60">
        <v>383</v>
      </c>
    </row>
    <row r="24" spans="1:8">
      <c r="A24" s="1" t="s">
        <v>11</v>
      </c>
      <c r="B24" s="123"/>
      <c r="C24" s="123"/>
      <c r="D24" s="123"/>
      <c r="E24" s="123"/>
      <c r="F24" s="133"/>
      <c r="G24" s="4"/>
      <c r="H24" s="77"/>
    </row>
    <row r="25" spans="1:8">
      <c r="A25" s="205" t="s">
        <v>13</v>
      </c>
      <c r="B25" s="205"/>
      <c r="C25" s="205"/>
      <c r="D25" s="205"/>
      <c r="E25" s="205"/>
      <c r="F25" s="205"/>
      <c r="G25" s="205"/>
      <c r="H25" s="205"/>
    </row>
    <row r="26" spans="1:8" ht="17.25" customHeight="1" thickBot="1">
      <c r="A26" s="1"/>
      <c r="B26" s="1"/>
      <c r="C26" s="1"/>
      <c r="D26" s="1"/>
      <c r="E26" s="133"/>
      <c r="F26" s="133"/>
      <c r="G26" s="133"/>
      <c r="H26" s="133"/>
    </row>
    <row r="27" spans="1:8">
      <c r="A27" s="5" t="s">
        <v>14</v>
      </c>
      <c r="B27" s="5" t="s">
        <v>15</v>
      </c>
      <c r="C27" s="15" t="s">
        <v>16</v>
      </c>
      <c r="D27" s="15" t="s">
        <v>17</v>
      </c>
      <c r="E27" s="206" t="s">
        <v>18</v>
      </c>
      <c r="F27" s="207"/>
      <c r="G27" s="207"/>
      <c r="H27" s="207"/>
    </row>
    <row r="28" spans="1:8">
      <c r="A28" s="6"/>
      <c r="B28" s="6" t="s">
        <v>19</v>
      </c>
      <c r="C28" s="16" t="s">
        <v>20</v>
      </c>
      <c r="D28" s="16" t="s">
        <v>21</v>
      </c>
      <c r="E28" s="19" t="s">
        <v>488</v>
      </c>
      <c r="F28" s="19" t="s">
        <v>497</v>
      </c>
      <c r="G28" s="19" t="s">
        <v>517</v>
      </c>
      <c r="H28" s="19" t="s">
        <v>22</v>
      </c>
    </row>
    <row r="29" spans="1:8">
      <c r="A29" s="6"/>
      <c r="B29" s="6"/>
      <c r="C29" s="16" t="s">
        <v>23</v>
      </c>
      <c r="D29" s="16" t="s">
        <v>24</v>
      </c>
      <c r="E29" s="19" t="s">
        <v>25</v>
      </c>
      <c r="F29" s="19" t="s">
        <v>26</v>
      </c>
      <c r="G29" s="19" t="s">
        <v>27</v>
      </c>
      <c r="H29" s="19" t="s">
        <v>28</v>
      </c>
    </row>
    <row r="30" spans="1:8">
      <c r="A30" s="6"/>
      <c r="B30" s="6"/>
      <c r="C30" s="16" t="s">
        <v>29</v>
      </c>
      <c r="D30" s="16"/>
      <c r="E30" s="19" t="s">
        <v>30</v>
      </c>
      <c r="F30" s="19" t="s">
        <v>31</v>
      </c>
      <c r="G30" s="19" t="s">
        <v>31</v>
      </c>
      <c r="H30" s="19" t="s">
        <v>32</v>
      </c>
    </row>
    <row r="31" spans="1:8">
      <c r="A31" s="6"/>
      <c r="B31" s="6"/>
      <c r="C31" s="16" t="s">
        <v>33</v>
      </c>
      <c r="D31" s="16"/>
      <c r="E31" s="19" t="s">
        <v>34</v>
      </c>
      <c r="F31" s="19" t="s">
        <v>32</v>
      </c>
      <c r="G31" s="19" t="s">
        <v>32</v>
      </c>
      <c r="H31" s="19" t="s">
        <v>35</v>
      </c>
    </row>
    <row r="32" spans="1:8" ht="15.75" thickBot="1">
      <c r="A32" s="7"/>
      <c r="B32" s="6"/>
      <c r="C32" s="17" t="s">
        <v>36</v>
      </c>
      <c r="D32" s="16"/>
      <c r="E32" s="19" t="s">
        <v>31</v>
      </c>
      <c r="F32" s="19" t="s">
        <v>35</v>
      </c>
      <c r="G32" s="19" t="s">
        <v>35</v>
      </c>
      <c r="H32" s="19"/>
    </row>
    <row r="33" spans="1:8" ht="15.75" thickBot="1">
      <c r="A33" s="8">
        <v>1</v>
      </c>
      <c r="B33" s="8">
        <v>2</v>
      </c>
      <c r="C33" s="18">
        <v>3</v>
      </c>
      <c r="D33" s="9">
        <v>4</v>
      </c>
      <c r="E33" s="20">
        <v>5</v>
      </c>
      <c r="F33" s="20">
        <v>6</v>
      </c>
      <c r="G33" s="20">
        <v>7</v>
      </c>
      <c r="H33" s="20">
        <v>8</v>
      </c>
    </row>
    <row r="34" spans="1:8">
      <c r="A34" s="78" t="s">
        <v>286</v>
      </c>
      <c r="B34" s="79" t="s">
        <v>37</v>
      </c>
      <c r="C34" s="80" t="s">
        <v>38</v>
      </c>
      <c r="D34" s="81" t="s">
        <v>38</v>
      </c>
      <c r="E34" s="82">
        <f>388581.93+292099.5</f>
        <v>680681.42999999993</v>
      </c>
      <c r="F34" s="119"/>
      <c r="G34" s="119"/>
      <c r="H34" s="83"/>
    </row>
    <row r="35" spans="1:8">
      <c r="A35" s="84" t="s">
        <v>287</v>
      </c>
      <c r="B35" s="85" t="s">
        <v>39</v>
      </c>
      <c r="C35" s="126" t="s">
        <v>38</v>
      </c>
      <c r="D35" s="126" t="s">
        <v>38</v>
      </c>
      <c r="E35" s="127">
        <f>E34+E36-E67+E130+E126</f>
        <v>3.5797711461782455E-9</v>
      </c>
      <c r="F35" s="129"/>
      <c r="G35" s="129"/>
      <c r="H35" s="128"/>
    </row>
    <row r="36" spans="1:8">
      <c r="A36" s="86" t="s">
        <v>40</v>
      </c>
      <c r="B36" s="87" t="s">
        <v>41</v>
      </c>
      <c r="C36" s="88"/>
      <c r="D36" s="126"/>
      <c r="E36" s="89">
        <f>E40+E57+E37+E51+E54</f>
        <v>23053125.500000004</v>
      </c>
      <c r="F36" s="89">
        <f t="shared" ref="F36:G36" si="0">F40+F57+F37</f>
        <v>19507115.620000001</v>
      </c>
      <c r="G36" s="89">
        <f t="shared" si="0"/>
        <v>19272115.620000001</v>
      </c>
      <c r="H36" s="128"/>
    </row>
    <row r="37" spans="1:8">
      <c r="A37" s="90" t="s">
        <v>42</v>
      </c>
      <c r="B37" s="200" t="s">
        <v>43</v>
      </c>
      <c r="C37" s="202" t="s">
        <v>44</v>
      </c>
      <c r="D37" s="202" t="s">
        <v>471</v>
      </c>
      <c r="E37" s="203">
        <v>221015.62</v>
      </c>
      <c r="F37" s="203">
        <v>221015.62</v>
      </c>
      <c r="G37" s="203">
        <v>221015.62</v>
      </c>
      <c r="H37" s="204">
        <f>H39</f>
        <v>0</v>
      </c>
    </row>
    <row r="38" spans="1:8">
      <c r="A38" s="91" t="s">
        <v>45</v>
      </c>
      <c r="B38" s="201"/>
      <c r="C38" s="202"/>
      <c r="D38" s="202"/>
      <c r="E38" s="203"/>
      <c r="F38" s="203"/>
      <c r="G38" s="203"/>
      <c r="H38" s="204"/>
    </row>
    <row r="39" spans="1:8">
      <c r="A39" s="91" t="s">
        <v>42</v>
      </c>
      <c r="B39" s="124" t="s">
        <v>46</v>
      </c>
      <c r="C39" s="126"/>
      <c r="D39" s="126"/>
      <c r="E39" s="127"/>
      <c r="F39" s="129"/>
      <c r="G39" s="129"/>
      <c r="H39" s="128"/>
    </row>
    <row r="40" spans="1:8" ht="21.75" customHeight="1">
      <c r="A40" s="92" t="s">
        <v>47</v>
      </c>
      <c r="B40" s="124" t="s">
        <v>48</v>
      </c>
      <c r="C40" s="126" t="s">
        <v>49</v>
      </c>
      <c r="D40" s="126" t="s">
        <v>288</v>
      </c>
      <c r="E40" s="127">
        <f>E41+E50</f>
        <v>20020737.120000001</v>
      </c>
      <c r="F40" s="158">
        <f t="shared" ref="F40:G40" si="1">F41+F50</f>
        <v>16988800</v>
      </c>
      <c r="G40" s="158">
        <f t="shared" si="1"/>
        <v>16988800</v>
      </c>
      <c r="H40" s="128">
        <f>H41</f>
        <v>0</v>
      </c>
    </row>
    <row r="41" spans="1:8" ht="15" hidden="1" customHeight="1">
      <c r="A41" s="92" t="s">
        <v>42</v>
      </c>
      <c r="B41" s="200" t="s">
        <v>50</v>
      </c>
      <c r="C41" s="202" t="s">
        <v>49</v>
      </c>
      <c r="D41" s="202"/>
      <c r="E41" s="203">
        <f>E45+E46</f>
        <v>17866737.120000001</v>
      </c>
      <c r="F41" s="203">
        <f t="shared" ref="F41:G41" si="2">F45+F46</f>
        <v>14834800</v>
      </c>
      <c r="G41" s="203">
        <f t="shared" si="2"/>
        <v>14834800</v>
      </c>
      <c r="H41" s="204">
        <f>H45+H46</f>
        <v>0</v>
      </c>
    </row>
    <row r="42" spans="1:8" ht="15" hidden="1" customHeight="1">
      <c r="A42" s="93" t="s">
        <v>51</v>
      </c>
      <c r="B42" s="208"/>
      <c r="C42" s="202"/>
      <c r="D42" s="202"/>
      <c r="E42" s="203"/>
      <c r="F42" s="203"/>
      <c r="G42" s="203"/>
      <c r="H42" s="204"/>
    </row>
    <row r="43" spans="1:8" ht="15" hidden="1" customHeight="1">
      <c r="A43" s="93" t="s">
        <v>52</v>
      </c>
      <c r="B43" s="208"/>
      <c r="C43" s="202"/>
      <c r="D43" s="202"/>
      <c r="E43" s="203"/>
      <c r="F43" s="203"/>
      <c r="G43" s="203"/>
      <c r="H43" s="204"/>
    </row>
    <row r="44" spans="1:8" ht="19.5" customHeight="1">
      <c r="A44" s="91" t="s">
        <v>53</v>
      </c>
      <c r="B44" s="201"/>
      <c r="C44" s="202"/>
      <c r="D44" s="202"/>
      <c r="E44" s="203"/>
      <c r="F44" s="203"/>
      <c r="G44" s="203"/>
      <c r="H44" s="204"/>
    </row>
    <row r="45" spans="1:8" ht="15" customHeight="1">
      <c r="A45" s="92" t="s">
        <v>525</v>
      </c>
      <c r="B45" s="85"/>
      <c r="C45" s="126"/>
      <c r="D45" s="126"/>
      <c r="E45" s="127">
        <v>7207937.1200000001</v>
      </c>
      <c r="F45" s="161">
        <v>6152900</v>
      </c>
      <c r="G45" s="170">
        <v>6152900</v>
      </c>
      <c r="H45" s="128"/>
    </row>
    <row r="46" spans="1:8" ht="15" customHeight="1">
      <c r="A46" s="92" t="s">
        <v>54</v>
      </c>
      <c r="B46" s="85"/>
      <c r="C46" s="126"/>
      <c r="D46" s="126"/>
      <c r="E46" s="127">
        <v>10658800</v>
      </c>
      <c r="F46" s="170">
        <f>8681900</f>
        <v>8681900</v>
      </c>
      <c r="G46" s="171">
        <f>8681900</f>
        <v>8681900</v>
      </c>
      <c r="H46" s="128"/>
    </row>
    <row r="47" spans="1:8" ht="15" hidden="1" customHeight="1">
      <c r="A47" s="90" t="s">
        <v>55</v>
      </c>
      <c r="B47" s="200" t="s">
        <v>56</v>
      </c>
      <c r="C47" s="202" t="s">
        <v>49</v>
      </c>
      <c r="D47" s="202"/>
      <c r="E47" s="203"/>
      <c r="F47" s="203"/>
      <c r="G47" s="209"/>
      <c r="H47" s="204"/>
    </row>
    <row r="48" spans="1:8" ht="15" hidden="1" customHeight="1">
      <c r="A48" s="93" t="s">
        <v>57</v>
      </c>
      <c r="B48" s="208"/>
      <c r="C48" s="202"/>
      <c r="D48" s="202"/>
      <c r="E48" s="203"/>
      <c r="F48" s="203"/>
      <c r="G48" s="209"/>
      <c r="H48" s="204"/>
    </row>
    <row r="49" spans="1:8" ht="15" hidden="1" customHeight="1">
      <c r="A49" s="91" t="s">
        <v>58</v>
      </c>
      <c r="B49" s="201"/>
      <c r="C49" s="202"/>
      <c r="D49" s="202"/>
      <c r="E49" s="203"/>
      <c r="F49" s="203"/>
      <c r="G49" s="209"/>
      <c r="H49" s="204"/>
    </row>
    <row r="50" spans="1:8" ht="15" customHeight="1">
      <c r="A50" s="94" t="s">
        <v>59</v>
      </c>
      <c r="B50" s="85" t="s">
        <v>60</v>
      </c>
      <c r="C50" s="126" t="s">
        <v>49</v>
      </c>
      <c r="D50" s="126"/>
      <c r="E50" s="127">
        <f>1908000+246000</f>
        <v>2154000</v>
      </c>
      <c r="F50" s="170">
        <f>1908000+246000</f>
        <v>2154000</v>
      </c>
      <c r="G50" s="170">
        <f>1908000+246000</f>
        <v>2154000</v>
      </c>
      <c r="H50" s="128"/>
    </row>
    <row r="51" spans="1:8" ht="25.5" customHeight="1">
      <c r="A51" s="94" t="s">
        <v>61</v>
      </c>
      <c r="B51" s="85" t="s">
        <v>62</v>
      </c>
      <c r="C51" s="126" t="s">
        <v>63</v>
      </c>
      <c r="D51" s="126"/>
      <c r="E51" s="127">
        <f>E52</f>
        <v>0</v>
      </c>
      <c r="F51" s="129"/>
      <c r="G51" s="129"/>
      <c r="H51" s="128"/>
    </row>
    <row r="52" spans="1:8" ht="16.5" customHeight="1">
      <c r="A52" s="92" t="s">
        <v>42</v>
      </c>
      <c r="B52" s="200" t="s">
        <v>64</v>
      </c>
      <c r="C52" s="202" t="s">
        <v>63</v>
      </c>
      <c r="D52" s="202"/>
      <c r="E52" s="203"/>
      <c r="F52" s="209"/>
      <c r="G52" s="209"/>
      <c r="H52" s="204"/>
    </row>
    <row r="53" spans="1:8">
      <c r="A53" s="91" t="s">
        <v>502</v>
      </c>
      <c r="B53" s="201"/>
      <c r="C53" s="202"/>
      <c r="D53" s="202"/>
      <c r="E53" s="203"/>
      <c r="F53" s="209"/>
      <c r="G53" s="209"/>
      <c r="H53" s="204"/>
    </row>
    <row r="54" spans="1:8">
      <c r="A54" s="94" t="s">
        <v>65</v>
      </c>
      <c r="B54" s="85" t="s">
        <v>66</v>
      </c>
      <c r="C54" s="126" t="s">
        <v>67</v>
      </c>
      <c r="D54" s="126" t="s">
        <v>289</v>
      </c>
      <c r="E54" s="127">
        <f>E55</f>
        <v>40000</v>
      </c>
      <c r="F54" s="129"/>
      <c r="G54" s="129"/>
      <c r="H54" s="128"/>
    </row>
    <row r="55" spans="1:8">
      <c r="A55" s="92" t="s">
        <v>42</v>
      </c>
      <c r="B55" s="200"/>
      <c r="C55" s="202"/>
      <c r="D55" s="202"/>
      <c r="E55" s="203">
        <v>40000</v>
      </c>
      <c r="F55" s="209"/>
      <c r="G55" s="209"/>
      <c r="H55" s="204"/>
    </row>
    <row r="56" spans="1:8">
      <c r="A56" s="91" t="s">
        <v>526</v>
      </c>
      <c r="B56" s="201"/>
      <c r="C56" s="202"/>
      <c r="D56" s="202"/>
      <c r="E56" s="203"/>
      <c r="F56" s="209"/>
      <c r="G56" s="209"/>
      <c r="H56" s="204"/>
    </row>
    <row r="57" spans="1:8" ht="18" customHeight="1">
      <c r="A57" s="94" t="s">
        <v>68</v>
      </c>
      <c r="B57" s="85" t="s">
        <v>69</v>
      </c>
      <c r="C57" s="126" t="s">
        <v>67</v>
      </c>
      <c r="D57" s="126"/>
      <c r="E57" s="127">
        <f>E58</f>
        <v>2771372.76</v>
      </c>
      <c r="F57" s="127">
        <f>F58</f>
        <v>2297300</v>
      </c>
      <c r="G57" s="127">
        <f>G58</f>
        <v>2062300</v>
      </c>
      <c r="H57" s="128"/>
    </row>
    <row r="58" spans="1:8">
      <c r="A58" s="92" t="s">
        <v>42</v>
      </c>
      <c r="B58" s="200" t="s">
        <v>71</v>
      </c>
      <c r="C58" s="202" t="s">
        <v>67</v>
      </c>
      <c r="D58" s="202" t="s">
        <v>289</v>
      </c>
      <c r="E58" s="203">
        <v>2771372.76</v>
      </c>
      <c r="F58" s="203">
        <f>235000+1265500+796800</f>
        <v>2297300</v>
      </c>
      <c r="G58" s="203">
        <f>1265500+796800</f>
        <v>2062300</v>
      </c>
      <c r="H58" s="204"/>
    </row>
    <row r="59" spans="1:8">
      <c r="A59" s="91" t="s">
        <v>72</v>
      </c>
      <c r="B59" s="201"/>
      <c r="C59" s="202"/>
      <c r="D59" s="202"/>
      <c r="E59" s="203"/>
      <c r="F59" s="203"/>
      <c r="G59" s="203"/>
      <c r="H59" s="204"/>
    </row>
    <row r="60" spans="1:8" hidden="1">
      <c r="A60" s="91" t="s">
        <v>271</v>
      </c>
      <c r="B60" s="125" t="s">
        <v>270</v>
      </c>
      <c r="C60" s="126" t="s">
        <v>70</v>
      </c>
      <c r="D60" s="126"/>
      <c r="E60" s="127"/>
      <c r="F60" s="127"/>
      <c r="G60" s="127"/>
      <c r="H60" s="128"/>
    </row>
    <row r="61" spans="1:8" hidden="1">
      <c r="A61" s="94" t="s">
        <v>73</v>
      </c>
      <c r="B61" s="85" t="s">
        <v>74</v>
      </c>
      <c r="C61" s="126" t="s">
        <v>75</v>
      </c>
      <c r="D61" s="126" t="s">
        <v>472</v>
      </c>
      <c r="E61" s="127"/>
      <c r="F61" s="127">
        <f>F62+F64</f>
        <v>0</v>
      </c>
      <c r="G61" s="127">
        <f>G62+G64</f>
        <v>0</v>
      </c>
      <c r="H61" s="128">
        <f>H62+H64</f>
        <v>0</v>
      </c>
    </row>
    <row r="62" spans="1:8" hidden="1">
      <c r="A62" s="92" t="s">
        <v>42</v>
      </c>
      <c r="B62" s="200"/>
      <c r="C62" s="202"/>
      <c r="D62" s="202"/>
      <c r="E62" s="203"/>
      <c r="F62" s="209"/>
      <c r="G62" s="209"/>
      <c r="H62" s="204"/>
    </row>
    <row r="63" spans="1:8" hidden="1">
      <c r="A63" s="91"/>
      <c r="B63" s="201"/>
      <c r="C63" s="202"/>
      <c r="D63" s="202"/>
      <c r="E63" s="203"/>
      <c r="F63" s="209"/>
      <c r="G63" s="209"/>
      <c r="H63" s="204"/>
    </row>
    <row r="64" spans="1:8" hidden="1">
      <c r="A64" s="94"/>
      <c r="B64" s="85"/>
      <c r="C64" s="126"/>
      <c r="D64" s="126"/>
      <c r="E64" s="127"/>
      <c r="F64" s="129"/>
      <c r="G64" s="129"/>
      <c r="H64" s="128"/>
    </row>
    <row r="65" spans="1:9" hidden="1">
      <c r="A65" s="94" t="s">
        <v>290</v>
      </c>
      <c r="B65" s="85" t="s">
        <v>76</v>
      </c>
      <c r="C65" s="126" t="s">
        <v>38</v>
      </c>
      <c r="D65" s="126"/>
      <c r="E65" s="127">
        <f>E66</f>
        <v>0</v>
      </c>
      <c r="F65" s="127">
        <f>F66</f>
        <v>0</v>
      </c>
      <c r="G65" s="127">
        <f>G66</f>
        <v>0</v>
      </c>
      <c r="H65" s="128" t="str">
        <f>H66</f>
        <v>х</v>
      </c>
    </row>
    <row r="66" spans="1:9" ht="24.75" hidden="1">
      <c r="A66" s="92" t="s">
        <v>268</v>
      </c>
      <c r="B66" s="131" t="s">
        <v>78</v>
      </c>
      <c r="C66" s="132" t="s">
        <v>79</v>
      </c>
      <c r="D66" s="126"/>
      <c r="E66" s="128"/>
      <c r="F66" s="128"/>
      <c r="G66" s="128"/>
      <c r="H66" s="95" t="s">
        <v>38</v>
      </c>
    </row>
    <row r="67" spans="1:9">
      <c r="A67" s="86" t="s">
        <v>80</v>
      </c>
      <c r="B67" s="87" t="s">
        <v>81</v>
      </c>
      <c r="C67" s="88" t="s">
        <v>38</v>
      </c>
      <c r="D67" s="126"/>
      <c r="E67" s="89">
        <f>E68+E96+E111+E81</f>
        <v>23697480.34</v>
      </c>
      <c r="F67" s="89">
        <f t="shared" ref="F67:G67" si="3">F68+F96+F111+F81</f>
        <v>19507115.620000001</v>
      </c>
      <c r="G67" s="89">
        <f t="shared" si="3"/>
        <v>19272115.620000001</v>
      </c>
      <c r="H67" s="128"/>
    </row>
    <row r="68" spans="1:9">
      <c r="A68" s="90" t="s">
        <v>42</v>
      </c>
      <c r="B68" s="200" t="s">
        <v>82</v>
      </c>
      <c r="C68" s="202" t="s">
        <v>38</v>
      </c>
      <c r="D68" s="202"/>
      <c r="E68" s="203">
        <f>E70+E71+E72+E73+E76</f>
        <v>15045647.23</v>
      </c>
      <c r="F68" s="203">
        <f>F70+F71+F72+F73+F76</f>
        <v>12463200</v>
      </c>
      <c r="G68" s="203">
        <f>G70+G71+G72+G73+G76</f>
        <v>12273200</v>
      </c>
      <c r="H68" s="204" t="s">
        <v>38</v>
      </c>
    </row>
    <row r="69" spans="1:9">
      <c r="A69" s="91" t="s">
        <v>83</v>
      </c>
      <c r="B69" s="201"/>
      <c r="C69" s="202"/>
      <c r="D69" s="202"/>
      <c r="E69" s="203"/>
      <c r="F69" s="203"/>
      <c r="G69" s="203"/>
      <c r="H69" s="204"/>
    </row>
    <row r="70" spans="1:9">
      <c r="A70" s="120" t="s">
        <v>42</v>
      </c>
      <c r="B70" s="200" t="s">
        <v>84</v>
      </c>
      <c r="C70" s="202" t="s">
        <v>85</v>
      </c>
      <c r="D70" s="126" t="s">
        <v>291</v>
      </c>
      <c r="E70" s="127">
        <f>1772300+7891100+972000+612000</f>
        <v>11247400</v>
      </c>
      <c r="F70" s="170">
        <f>1507800+6334800+972000+612000</f>
        <v>9426600</v>
      </c>
      <c r="G70" s="171">
        <f>1507800+6334800+972000+612000</f>
        <v>9426600</v>
      </c>
      <c r="H70" s="204" t="s">
        <v>38</v>
      </c>
    </row>
    <row r="71" spans="1:9">
      <c r="A71" s="121" t="s">
        <v>86</v>
      </c>
      <c r="B71" s="201"/>
      <c r="C71" s="202"/>
      <c r="D71" s="126" t="s">
        <v>292</v>
      </c>
      <c r="E71" s="96">
        <f>10000+50000</f>
        <v>60000</v>
      </c>
      <c r="F71" s="96"/>
      <c r="G71" s="96"/>
      <c r="H71" s="204"/>
      <c r="I71" s="156">
        <f>E70+E71</f>
        <v>11307400</v>
      </c>
    </row>
    <row r="72" spans="1:9">
      <c r="A72" s="211" t="s">
        <v>87</v>
      </c>
      <c r="B72" s="213" t="s">
        <v>88</v>
      </c>
      <c r="C72" s="215" t="s">
        <v>89</v>
      </c>
      <c r="D72" s="126" t="s">
        <v>470</v>
      </c>
      <c r="E72" s="96">
        <v>184960.13</v>
      </c>
      <c r="F72" s="96">
        <v>190000</v>
      </c>
      <c r="G72" s="96"/>
      <c r="H72" s="128"/>
    </row>
    <row r="73" spans="1:9">
      <c r="A73" s="212"/>
      <c r="B73" s="214"/>
      <c r="C73" s="216"/>
      <c r="D73" s="172" t="s">
        <v>529</v>
      </c>
      <c r="E73" s="127">
        <v>5308.29</v>
      </c>
      <c r="F73" s="129"/>
      <c r="G73" s="129"/>
      <c r="H73" s="128" t="s">
        <v>38</v>
      </c>
    </row>
    <row r="74" spans="1:9">
      <c r="A74" s="92" t="s">
        <v>90</v>
      </c>
      <c r="B74" s="200" t="s">
        <v>91</v>
      </c>
      <c r="C74" s="202" t="s">
        <v>92</v>
      </c>
      <c r="D74" s="126"/>
      <c r="E74" s="96"/>
      <c r="F74" s="96"/>
      <c r="G74" s="96"/>
      <c r="H74" s="204" t="s">
        <v>38</v>
      </c>
    </row>
    <row r="75" spans="1:9">
      <c r="A75" s="91" t="s">
        <v>93</v>
      </c>
      <c r="B75" s="201"/>
      <c r="C75" s="202"/>
      <c r="D75" s="126"/>
      <c r="E75" s="96"/>
      <c r="F75" s="96"/>
      <c r="G75" s="96"/>
      <c r="H75" s="204"/>
    </row>
    <row r="76" spans="1:9" ht="26.25" customHeight="1">
      <c r="A76" s="90" t="s">
        <v>94</v>
      </c>
      <c r="B76" s="200" t="s">
        <v>95</v>
      </c>
      <c r="C76" s="202" t="s">
        <v>96</v>
      </c>
      <c r="D76" s="202" t="s">
        <v>293</v>
      </c>
      <c r="E76" s="203">
        <f>E78+E80</f>
        <v>3547978.81</v>
      </c>
      <c r="F76" s="203">
        <f>F78+F80</f>
        <v>2846600</v>
      </c>
      <c r="G76" s="203">
        <f>G78+G80</f>
        <v>2846600</v>
      </c>
      <c r="H76" s="204" t="s">
        <v>38</v>
      </c>
    </row>
    <row r="77" spans="1:9">
      <c r="A77" s="91" t="s">
        <v>97</v>
      </c>
      <c r="B77" s="201"/>
      <c r="C77" s="202"/>
      <c r="D77" s="202"/>
      <c r="E77" s="203"/>
      <c r="F77" s="203"/>
      <c r="G77" s="203"/>
      <c r="H77" s="204"/>
    </row>
    <row r="78" spans="1:9">
      <c r="A78" s="92" t="s">
        <v>42</v>
      </c>
      <c r="B78" s="200" t="s">
        <v>98</v>
      </c>
      <c r="C78" s="202" t="s">
        <v>96</v>
      </c>
      <c r="D78" s="202" t="s">
        <v>293</v>
      </c>
      <c r="E78" s="203">
        <v>3547978.81</v>
      </c>
      <c r="F78" s="203">
        <f>455300+1913000+293500+184800</f>
        <v>2846600</v>
      </c>
      <c r="G78" s="203">
        <f>455300+1913000+293500+184800</f>
        <v>2846600</v>
      </c>
      <c r="H78" s="204" t="s">
        <v>38</v>
      </c>
    </row>
    <row r="79" spans="1:9">
      <c r="A79" s="91" t="s">
        <v>99</v>
      </c>
      <c r="B79" s="201"/>
      <c r="C79" s="202"/>
      <c r="D79" s="202"/>
      <c r="E79" s="203"/>
      <c r="F79" s="203"/>
      <c r="G79" s="203"/>
      <c r="H79" s="204"/>
    </row>
    <row r="80" spans="1:9">
      <c r="A80" s="94" t="s">
        <v>100</v>
      </c>
      <c r="B80" s="85" t="s">
        <v>101</v>
      </c>
      <c r="C80" s="126" t="s">
        <v>96</v>
      </c>
      <c r="D80" s="126"/>
      <c r="E80" s="127"/>
      <c r="F80" s="129"/>
      <c r="G80" s="129"/>
      <c r="H80" s="128" t="s">
        <v>38</v>
      </c>
    </row>
    <row r="81" spans="1:8">
      <c r="A81" s="94" t="s">
        <v>102</v>
      </c>
      <c r="B81" s="85" t="s">
        <v>103</v>
      </c>
      <c r="C81" s="126" t="s">
        <v>104</v>
      </c>
      <c r="D81" s="126"/>
      <c r="E81" s="127">
        <f>E89</f>
        <v>45000</v>
      </c>
      <c r="F81" s="159">
        <f t="shared" ref="F81:G81" si="4">F89</f>
        <v>45000</v>
      </c>
      <c r="G81" s="163">
        <f t="shared" si="4"/>
        <v>0</v>
      </c>
      <c r="H81" s="128" t="s">
        <v>38</v>
      </c>
    </row>
    <row r="82" spans="1:8" hidden="1">
      <c r="A82" s="92" t="s">
        <v>42</v>
      </c>
      <c r="B82" s="200" t="s">
        <v>105</v>
      </c>
      <c r="C82" s="202" t="s">
        <v>106</v>
      </c>
      <c r="D82" s="202"/>
      <c r="E82" s="203">
        <f>E85</f>
        <v>0</v>
      </c>
      <c r="F82" s="203">
        <f>F85</f>
        <v>0</v>
      </c>
      <c r="G82" s="203">
        <f>G85</f>
        <v>0</v>
      </c>
      <c r="H82" s="204" t="s">
        <v>38</v>
      </c>
    </row>
    <row r="83" spans="1:8" hidden="1">
      <c r="A83" s="93" t="s">
        <v>107</v>
      </c>
      <c r="B83" s="208"/>
      <c r="C83" s="202"/>
      <c r="D83" s="202"/>
      <c r="E83" s="203"/>
      <c r="F83" s="203"/>
      <c r="G83" s="203"/>
      <c r="H83" s="204"/>
    </row>
    <row r="84" spans="1:8" hidden="1">
      <c r="A84" s="91" t="s">
        <v>108</v>
      </c>
      <c r="B84" s="201"/>
      <c r="C84" s="202"/>
      <c r="D84" s="202"/>
      <c r="E84" s="203"/>
      <c r="F84" s="203"/>
      <c r="G84" s="203"/>
      <c r="H84" s="204"/>
    </row>
    <row r="85" spans="1:8" hidden="1">
      <c r="A85" s="92" t="s">
        <v>77</v>
      </c>
      <c r="B85" s="200" t="s">
        <v>109</v>
      </c>
      <c r="C85" s="202" t="s">
        <v>110</v>
      </c>
      <c r="D85" s="202"/>
      <c r="E85" s="203"/>
      <c r="F85" s="209"/>
      <c r="G85" s="209"/>
      <c r="H85" s="204" t="s">
        <v>38</v>
      </c>
    </row>
    <row r="86" spans="1:8" hidden="1">
      <c r="A86" s="93" t="s">
        <v>111</v>
      </c>
      <c r="B86" s="208"/>
      <c r="C86" s="202"/>
      <c r="D86" s="202"/>
      <c r="E86" s="203"/>
      <c r="F86" s="209"/>
      <c r="G86" s="209"/>
      <c r="H86" s="204"/>
    </row>
    <row r="87" spans="1:8" hidden="1">
      <c r="A87" s="91" t="s">
        <v>112</v>
      </c>
      <c r="B87" s="201"/>
      <c r="C87" s="202"/>
      <c r="D87" s="202"/>
      <c r="E87" s="203"/>
      <c r="F87" s="209"/>
      <c r="G87" s="209"/>
      <c r="H87" s="204"/>
    </row>
    <row r="88" spans="1:8" hidden="1">
      <c r="A88" s="94"/>
      <c r="B88" s="85"/>
      <c r="C88" s="126"/>
      <c r="D88" s="126"/>
      <c r="E88" s="127"/>
      <c r="F88" s="129"/>
      <c r="G88" s="129"/>
      <c r="H88" s="128"/>
    </row>
    <row r="89" spans="1:8" ht="24.75">
      <c r="A89" s="92" t="s">
        <v>113</v>
      </c>
      <c r="B89" s="200" t="s">
        <v>114</v>
      </c>
      <c r="C89" s="202" t="s">
        <v>115</v>
      </c>
      <c r="D89" s="202" t="s">
        <v>492</v>
      </c>
      <c r="E89" s="203">
        <v>45000</v>
      </c>
      <c r="F89" s="203">
        <v>45000</v>
      </c>
      <c r="G89" s="203"/>
      <c r="H89" s="204" t="s">
        <v>38</v>
      </c>
    </row>
    <row r="90" spans="1:8">
      <c r="A90" s="91" t="s">
        <v>116</v>
      </c>
      <c r="B90" s="201"/>
      <c r="C90" s="202"/>
      <c r="D90" s="202"/>
      <c r="E90" s="203"/>
      <c r="F90" s="203"/>
      <c r="G90" s="203"/>
      <c r="H90" s="204"/>
    </row>
    <row r="91" spans="1:8" ht="24.75" hidden="1">
      <c r="A91" s="90" t="s">
        <v>117</v>
      </c>
      <c r="B91" s="200" t="s">
        <v>118</v>
      </c>
      <c r="C91" s="202" t="s">
        <v>119</v>
      </c>
      <c r="D91" s="202"/>
      <c r="E91" s="203"/>
      <c r="F91" s="209"/>
      <c r="G91" s="209"/>
      <c r="H91" s="204" t="s">
        <v>38</v>
      </c>
    </row>
    <row r="92" spans="1:8" ht="24.75" hidden="1">
      <c r="A92" s="93" t="s">
        <v>120</v>
      </c>
      <c r="B92" s="208"/>
      <c r="C92" s="202"/>
      <c r="D92" s="202"/>
      <c r="E92" s="203"/>
      <c r="F92" s="209"/>
      <c r="G92" s="209"/>
      <c r="H92" s="204"/>
    </row>
    <row r="93" spans="1:8" ht="24.75" hidden="1">
      <c r="A93" s="91" t="s">
        <v>121</v>
      </c>
      <c r="B93" s="201"/>
      <c r="C93" s="202"/>
      <c r="D93" s="202"/>
      <c r="E93" s="203"/>
      <c r="F93" s="209"/>
      <c r="G93" s="209"/>
      <c r="H93" s="204"/>
    </row>
    <row r="94" spans="1:8" ht="24.75" hidden="1">
      <c r="A94" s="92" t="s">
        <v>122</v>
      </c>
      <c r="B94" s="200" t="s">
        <v>123</v>
      </c>
      <c r="C94" s="202" t="s">
        <v>124</v>
      </c>
      <c r="D94" s="202"/>
      <c r="E94" s="203"/>
      <c r="F94" s="209"/>
      <c r="G94" s="209"/>
      <c r="H94" s="204" t="s">
        <v>38</v>
      </c>
    </row>
    <row r="95" spans="1:8" hidden="1">
      <c r="A95" s="91" t="s">
        <v>125</v>
      </c>
      <c r="B95" s="201"/>
      <c r="C95" s="202"/>
      <c r="D95" s="202"/>
      <c r="E95" s="203"/>
      <c r="F95" s="209"/>
      <c r="G95" s="209"/>
      <c r="H95" s="204"/>
    </row>
    <row r="96" spans="1:8">
      <c r="A96" s="91" t="s">
        <v>126</v>
      </c>
      <c r="B96" s="85" t="s">
        <v>127</v>
      </c>
      <c r="C96" s="126" t="s">
        <v>128</v>
      </c>
      <c r="D96" s="126" t="s">
        <v>294</v>
      </c>
      <c r="E96" s="127">
        <f>E97+E99+E101</f>
        <v>112550</v>
      </c>
      <c r="F96" s="127">
        <f>F97+F99+F101</f>
        <v>59500</v>
      </c>
      <c r="G96" s="127">
        <f>G97+G99+G101</f>
        <v>59500</v>
      </c>
      <c r="H96" s="128" t="s">
        <v>38</v>
      </c>
    </row>
    <row r="97" spans="1:8">
      <c r="A97" s="92" t="s">
        <v>77</v>
      </c>
      <c r="B97" s="200" t="s">
        <v>129</v>
      </c>
      <c r="C97" s="202" t="s">
        <v>130</v>
      </c>
      <c r="D97" s="202" t="s">
        <v>295</v>
      </c>
      <c r="E97" s="203">
        <f>66093.33+34031</f>
        <v>100124.33</v>
      </c>
      <c r="F97" s="203">
        <v>59500</v>
      </c>
      <c r="G97" s="203">
        <v>59500</v>
      </c>
      <c r="H97" s="204" t="s">
        <v>38</v>
      </c>
    </row>
    <row r="98" spans="1:8">
      <c r="A98" s="91" t="s">
        <v>131</v>
      </c>
      <c r="B98" s="201"/>
      <c r="C98" s="202"/>
      <c r="D98" s="202"/>
      <c r="E98" s="203"/>
      <c r="F98" s="203"/>
      <c r="G98" s="203"/>
      <c r="H98" s="204"/>
    </row>
    <row r="99" spans="1:8" ht="24.75">
      <c r="A99" s="92" t="s">
        <v>132</v>
      </c>
      <c r="B99" s="200" t="s">
        <v>133</v>
      </c>
      <c r="C99" s="202" t="s">
        <v>134</v>
      </c>
      <c r="D99" s="202" t="s">
        <v>295</v>
      </c>
      <c r="E99" s="203">
        <v>7419</v>
      </c>
      <c r="F99" s="203"/>
      <c r="G99" s="209"/>
      <c r="H99" s="204" t="s">
        <v>38</v>
      </c>
    </row>
    <row r="100" spans="1:8" ht="15.75" customHeight="1">
      <c r="A100" s="91" t="s">
        <v>135</v>
      </c>
      <c r="B100" s="201"/>
      <c r="C100" s="202"/>
      <c r="D100" s="202"/>
      <c r="E100" s="203"/>
      <c r="F100" s="203"/>
      <c r="G100" s="209"/>
      <c r="H100" s="204"/>
    </row>
    <row r="101" spans="1:8" ht="24" customHeight="1">
      <c r="A101" s="94" t="s">
        <v>136</v>
      </c>
      <c r="B101" s="85" t="s">
        <v>137</v>
      </c>
      <c r="C101" s="126" t="s">
        <v>138</v>
      </c>
      <c r="D101" s="126" t="s">
        <v>295</v>
      </c>
      <c r="E101" s="127">
        <f>6.67+5000</f>
        <v>5006.67</v>
      </c>
      <c r="F101" s="161"/>
      <c r="G101" s="163"/>
      <c r="H101" s="128" t="s">
        <v>38</v>
      </c>
    </row>
    <row r="102" spans="1:8" ht="24.75">
      <c r="A102" s="94" t="s">
        <v>139</v>
      </c>
      <c r="B102" s="85" t="s">
        <v>140</v>
      </c>
      <c r="C102" s="126" t="s">
        <v>38</v>
      </c>
      <c r="D102" s="126"/>
      <c r="E102" s="127">
        <f>E103+E105</f>
        <v>0</v>
      </c>
      <c r="F102" s="127">
        <f>F103+F105</f>
        <v>0</v>
      </c>
      <c r="G102" s="127">
        <f>G103+G105</f>
        <v>0</v>
      </c>
      <c r="H102" s="128" t="s">
        <v>38</v>
      </c>
    </row>
    <row r="103" spans="1:8">
      <c r="A103" s="92" t="s">
        <v>77</v>
      </c>
      <c r="B103" s="200" t="s">
        <v>141</v>
      </c>
      <c r="C103" s="202" t="s">
        <v>142</v>
      </c>
      <c r="D103" s="202"/>
      <c r="E103" s="203"/>
      <c r="F103" s="209"/>
      <c r="G103" s="209"/>
      <c r="H103" s="204" t="s">
        <v>38</v>
      </c>
    </row>
    <row r="104" spans="1:8" ht="24.75">
      <c r="A104" s="91" t="s">
        <v>143</v>
      </c>
      <c r="B104" s="201"/>
      <c r="C104" s="202"/>
      <c r="D104" s="202"/>
      <c r="E104" s="203"/>
      <c r="F104" s="209"/>
      <c r="G104" s="209"/>
      <c r="H104" s="204"/>
    </row>
    <row r="105" spans="1:8">
      <c r="A105" s="94" t="s">
        <v>144</v>
      </c>
      <c r="B105" s="85" t="s">
        <v>145</v>
      </c>
      <c r="C105" s="126" t="s">
        <v>146</v>
      </c>
      <c r="D105" s="126"/>
      <c r="E105" s="127"/>
      <c r="F105" s="129"/>
      <c r="G105" s="129"/>
      <c r="H105" s="128" t="s">
        <v>38</v>
      </c>
    </row>
    <row r="106" spans="1:8" ht="24.75">
      <c r="A106" s="92" t="s">
        <v>147</v>
      </c>
      <c r="B106" s="200" t="s">
        <v>148</v>
      </c>
      <c r="C106" s="202" t="s">
        <v>149</v>
      </c>
      <c r="D106" s="202"/>
      <c r="E106" s="203"/>
      <c r="F106" s="209"/>
      <c r="G106" s="209"/>
      <c r="H106" s="204" t="s">
        <v>38</v>
      </c>
    </row>
    <row r="107" spans="1:8">
      <c r="A107" s="91" t="s">
        <v>150</v>
      </c>
      <c r="B107" s="201"/>
      <c r="C107" s="202"/>
      <c r="D107" s="202"/>
      <c r="E107" s="203"/>
      <c r="F107" s="209"/>
      <c r="G107" s="209"/>
      <c r="H107" s="204"/>
    </row>
    <row r="108" spans="1:8" ht="24.75">
      <c r="A108" s="94" t="s">
        <v>151</v>
      </c>
      <c r="B108" s="85" t="s">
        <v>152</v>
      </c>
      <c r="C108" s="126" t="s">
        <v>38</v>
      </c>
      <c r="D108" s="126"/>
      <c r="E108" s="127">
        <f>E109</f>
        <v>0</v>
      </c>
      <c r="F108" s="127">
        <f>F109</f>
        <v>0</v>
      </c>
      <c r="G108" s="127">
        <f>G109</f>
        <v>0</v>
      </c>
      <c r="H108" s="128" t="s">
        <v>38</v>
      </c>
    </row>
    <row r="109" spans="1:8" ht="24.75">
      <c r="A109" s="92" t="s">
        <v>153</v>
      </c>
      <c r="B109" s="200" t="s">
        <v>154</v>
      </c>
      <c r="C109" s="202" t="s">
        <v>155</v>
      </c>
      <c r="D109" s="202"/>
      <c r="E109" s="203"/>
      <c r="F109" s="209"/>
      <c r="G109" s="209"/>
      <c r="H109" s="204" t="s">
        <v>38</v>
      </c>
    </row>
    <row r="110" spans="1:8" ht="24.75">
      <c r="A110" s="91" t="s">
        <v>156</v>
      </c>
      <c r="B110" s="201"/>
      <c r="C110" s="202"/>
      <c r="D110" s="202"/>
      <c r="E110" s="203"/>
      <c r="F110" s="209"/>
      <c r="G110" s="209"/>
      <c r="H110" s="204"/>
    </row>
    <row r="111" spans="1:8">
      <c r="A111" s="94" t="s">
        <v>296</v>
      </c>
      <c r="B111" s="85" t="s">
        <v>157</v>
      </c>
      <c r="C111" s="130" t="s">
        <v>38</v>
      </c>
      <c r="D111" s="130" t="s">
        <v>38</v>
      </c>
      <c r="E111" s="159">
        <f>E117+E118</f>
        <v>8494283.1099999994</v>
      </c>
      <c r="F111" s="159">
        <f>Лист2!G9</f>
        <v>6939415.6200000001</v>
      </c>
      <c r="G111" s="159">
        <f>Лист2!H9</f>
        <v>6939415.6200000001</v>
      </c>
      <c r="H111" s="128">
        <f>H112+H114+H116+H117</f>
        <v>0</v>
      </c>
    </row>
    <row r="112" spans="1:8">
      <c r="A112" s="92" t="s">
        <v>42</v>
      </c>
      <c r="B112" s="200" t="s">
        <v>158</v>
      </c>
      <c r="C112" s="210" t="s">
        <v>159</v>
      </c>
      <c r="D112" s="210"/>
      <c r="E112" s="203"/>
      <c r="F112" s="209"/>
      <c r="G112" s="209"/>
      <c r="H112" s="204"/>
    </row>
    <row r="113" spans="1:9" ht="24.75">
      <c r="A113" s="91" t="s">
        <v>160</v>
      </c>
      <c r="B113" s="201"/>
      <c r="C113" s="210"/>
      <c r="D113" s="210"/>
      <c r="E113" s="203"/>
      <c r="F113" s="209"/>
      <c r="G113" s="209"/>
      <c r="H113" s="204"/>
    </row>
    <row r="114" spans="1:9" ht="24.75">
      <c r="A114" s="92" t="s">
        <v>161</v>
      </c>
      <c r="B114" s="200" t="s">
        <v>162</v>
      </c>
      <c r="C114" s="210" t="s">
        <v>163</v>
      </c>
      <c r="D114" s="210"/>
      <c r="E114" s="203"/>
      <c r="F114" s="209"/>
      <c r="G114" s="209"/>
      <c r="H114" s="204"/>
    </row>
    <row r="115" spans="1:9">
      <c r="A115" s="91" t="s">
        <v>164</v>
      </c>
      <c r="B115" s="201"/>
      <c r="C115" s="210"/>
      <c r="D115" s="210"/>
      <c r="E115" s="203"/>
      <c r="F115" s="209"/>
      <c r="G115" s="209"/>
      <c r="H115" s="204"/>
    </row>
    <row r="116" spans="1:9" s="68" customFormat="1" ht="24.75">
      <c r="A116" s="92" t="s">
        <v>265</v>
      </c>
      <c r="B116" s="131" t="s">
        <v>165</v>
      </c>
      <c r="C116" s="130" t="s">
        <v>166</v>
      </c>
      <c r="D116" s="130"/>
      <c r="E116" s="96"/>
      <c r="F116" s="96"/>
      <c r="G116" s="96"/>
      <c r="H116" s="128"/>
    </row>
    <row r="117" spans="1:9">
      <c r="A117" s="97" t="s">
        <v>269</v>
      </c>
      <c r="B117" s="98" t="s">
        <v>167</v>
      </c>
      <c r="C117" s="130" t="s">
        <v>168</v>
      </c>
      <c r="D117" s="130" t="s">
        <v>168</v>
      </c>
      <c r="E117" s="99">
        <f>6685522.39+479112.63</f>
        <v>7164635.0199999996</v>
      </c>
      <c r="F117" s="99">
        <f>F111-F118</f>
        <v>6261015.6200000001</v>
      </c>
      <c r="G117" s="99">
        <f>G111-G118</f>
        <v>6261015.6200000001</v>
      </c>
      <c r="H117" s="100"/>
    </row>
    <row r="118" spans="1:9" s="68" customFormat="1">
      <c r="A118" s="154" t="s">
        <v>489</v>
      </c>
      <c r="B118" s="155"/>
      <c r="C118" s="153" t="s">
        <v>490</v>
      </c>
      <c r="D118" s="153" t="s">
        <v>490</v>
      </c>
      <c r="E118" s="99">
        <v>1329648.0900000001</v>
      </c>
      <c r="F118" s="99">
        <v>678400</v>
      </c>
      <c r="G118" s="99">
        <v>678400</v>
      </c>
      <c r="H118" s="100"/>
      <c r="I118" s="157">
        <f>Лист2!F9</f>
        <v>8494283.1099999994</v>
      </c>
    </row>
    <row r="119" spans="1:9" ht="24.75">
      <c r="A119" s="92" t="s">
        <v>169</v>
      </c>
      <c r="B119" s="200" t="s">
        <v>170</v>
      </c>
      <c r="C119" s="202" t="s">
        <v>171</v>
      </c>
      <c r="D119" s="202"/>
      <c r="E119" s="203">
        <f>E121+E124</f>
        <v>0</v>
      </c>
      <c r="F119" s="203">
        <f>F121+F124</f>
        <v>0</v>
      </c>
      <c r="G119" s="203">
        <f>G121+G124</f>
        <v>0</v>
      </c>
      <c r="H119" s="204">
        <f>H121+H124</f>
        <v>0</v>
      </c>
    </row>
    <row r="120" spans="1:9">
      <c r="A120" s="91" t="s">
        <v>172</v>
      </c>
      <c r="B120" s="201"/>
      <c r="C120" s="202"/>
      <c r="D120" s="202"/>
      <c r="E120" s="203"/>
      <c r="F120" s="203"/>
      <c r="G120" s="203"/>
      <c r="H120" s="204"/>
    </row>
    <row r="121" spans="1:9">
      <c r="A121" s="92" t="s">
        <v>42</v>
      </c>
      <c r="B121" s="200" t="s">
        <v>173</v>
      </c>
      <c r="C121" s="202" t="s">
        <v>174</v>
      </c>
      <c r="D121" s="202"/>
      <c r="E121" s="203"/>
      <c r="F121" s="209"/>
      <c r="G121" s="209"/>
      <c r="H121" s="204"/>
    </row>
    <row r="122" spans="1:9" ht="24.75">
      <c r="A122" s="93" t="s">
        <v>175</v>
      </c>
      <c r="B122" s="208"/>
      <c r="C122" s="202"/>
      <c r="D122" s="202"/>
      <c r="E122" s="203"/>
      <c r="F122" s="209"/>
      <c r="G122" s="209"/>
      <c r="H122" s="204"/>
    </row>
    <row r="123" spans="1:9">
      <c r="A123" s="91" t="s">
        <v>176</v>
      </c>
      <c r="B123" s="201"/>
      <c r="C123" s="202"/>
      <c r="D123" s="202"/>
      <c r="E123" s="203"/>
      <c r="F123" s="209"/>
      <c r="G123" s="209"/>
      <c r="H123" s="204"/>
    </row>
    <row r="124" spans="1:9" ht="24.75">
      <c r="A124" s="92" t="s">
        <v>177</v>
      </c>
      <c r="B124" s="200" t="s">
        <v>178</v>
      </c>
      <c r="C124" s="202" t="s">
        <v>179</v>
      </c>
      <c r="D124" s="202"/>
      <c r="E124" s="203"/>
      <c r="F124" s="209"/>
      <c r="G124" s="209"/>
      <c r="H124" s="204"/>
    </row>
    <row r="125" spans="1:9">
      <c r="A125" s="91" t="s">
        <v>180</v>
      </c>
      <c r="B125" s="201"/>
      <c r="C125" s="202"/>
      <c r="D125" s="202"/>
      <c r="E125" s="203"/>
      <c r="F125" s="209"/>
      <c r="G125" s="209"/>
      <c r="H125" s="204"/>
    </row>
    <row r="126" spans="1:9">
      <c r="A126" s="101" t="s">
        <v>297</v>
      </c>
      <c r="B126" s="87" t="s">
        <v>181</v>
      </c>
      <c r="C126" s="88" t="s">
        <v>182</v>
      </c>
      <c r="D126" s="126"/>
      <c r="E126" s="127">
        <f>E127+E128+E129</f>
        <v>-36326.589999999997</v>
      </c>
      <c r="F126" s="127">
        <f>F127+F128+F129</f>
        <v>0</v>
      </c>
      <c r="G126" s="127">
        <f>G127+G128+G129</f>
        <v>0</v>
      </c>
      <c r="H126" s="128" t="s">
        <v>38</v>
      </c>
    </row>
    <row r="127" spans="1:9">
      <c r="A127" s="92" t="s">
        <v>266</v>
      </c>
      <c r="B127" s="131" t="s">
        <v>183</v>
      </c>
      <c r="C127" s="126"/>
      <c r="D127" s="126"/>
      <c r="E127" s="96">
        <v>-2227</v>
      </c>
      <c r="F127" s="96"/>
      <c r="G127" s="96"/>
      <c r="H127" s="128" t="s">
        <v>38</v>
      </c>
    </row>
    <row r="128" spans="1:9">
      <c r="A128" s="94" t="s">
        <v>298</v>
      </c>
      <c r="B128" s="85" t="s">
        <v>184</v>
      </c>
      <c r="C128" s="126"/>
      <c r="D128" s="126"/>
      <c r="E128" s="127"/>
      <c r="F128" s="129"/>
      <c r="G128" s="129"/>
      <c r="H128" s="128" t="s">
        <v>38</v>
      </c>
    </row>
    <row r="129" spans="1:8">
      <c r="A129" s="94" t="s">
        <v>299</v>
      </c>
      <c r="B129" s="85" t="s">
        <v>185</v>
      </c>
      <c r="C129" s="126"/>
      <c r="D129" s="126"/>
      <c r="E129" s="127">
        <v>-34099.589999999997</v>
      </c>
      <c r="F129" s="129"/>
      <c r="G129" s="129"/>
      <c r="H129" s="128" t="s">
        <v>38</v>
      </c>
    </row>
    <row r="130" spans="1:8">
      <c r="A130" s="86" t="s">
        <v>300</v>
      </c>
      <c r="B130" s="87" t="s">
        <v>186</v>
      </c>
      <c r="C130" s="88" t="s">
        <v>38</v>
      </c>
      <c r="D130" s="126"/>
      <c r="E130" s="127">
        <f>E131</f>
        <v>0</v>
      </c>
      <c r="F130" s="127">
        <f>F131</f>
        <v>0</v>
      </c>
      <c r="G130" s="127">
        <f>G131</f>
        <v>0</v>
      </c>
      <c r="H130" s="128" t="s">
        <v>38</v>
      </c>
    </row>
    <row r="131" spans="1:8">
      <c r="A131" s="92" t="s">
        <v>267</v>
      </c>
      <c r="B131" s="131" t="s">
        <v>187</v>
      </c>
      <c r="C131" s="126" t="s">
        <v>188</v>
      </c>
      <c r="D131" s="126"/>
      <c r="E131" s="96"/>
      <c r="F131" s="96"/>
      <c r="G131" s="96"/>
      <c r="H131" s="128" t="s">
        <v>38</v>
      </c>
    </row>
    <row r="132" spans="1:8" ht="15.75" thickBot="1">
      <c r="A132" s="94"/>
      <c r="B132" s="102"/>
      <c r="C132" s="103"/>
      <c r="D132" s="104"/>
      <c r="E132" s="105"/>
      <c r="F132" s="106"/>
      <c r="G132" s="106"/>
      <c r="H132" s="107"/>
    </row>
    <row r="134" spans="1:8">
      <c r="E134" s="184"/>
    </row>
    <row r="135" spans="1:8">
      <c r="E135" s="184"/>
    </row>
  </sheetData>
  <mergeCells count="202">
    <mergeCell ref="G124:G125"/>
    <mergeCell ref="H124:H125"/>
    <mergeCell ref="E114:E115"/>
    <mergeCell ref="F114:F115"/>
    <mergeCell ref="G114:G115"/>
    <mergeCell ref="H114:H115"/>
    <mergeCell ref="B119:B120"/>
    <mergeCell ref="C119:C120"/>
    <mergeCell ref="D119:D120"/>
    <mergeCell ref="E119:E120"/>
    <mergeCell ref="F119:F120"/>
    <mergeCell ref="G119:G120"/>
    <mergeCell ref="H119:H120"/>
    <mergeCell ref="B121:B123"/>
    <mergeCell ref="C121:C123"/>
    <mergeCell ref="D121:D123"/>
    <mergeCell ref="E121:E123"/>
    <mergeCell ref="F121:F123"/>
    <mergeCell ref="G121:G123"/>
    <mergeCell ref="H121:H123"/>
    <mergeCell ref="B124:B125"/>
    <mergeCell ref="C124:C125"/>
    <mergeCell ref="D124:D125"/>
    <mergeCell ref="B114:B115"/>
    <mergeCell ref="G103:G104"/>
    <mergeCell ref="H103:H104"/>
    <mergeCell ref="E109:E110"/>
    <mergeCell ref="F109:F110"/>
    <mergeCell ref="G109:G110"/>
    <mergeCell ref="H109:H110"/>
    <mergeCell ref="B112:B113"/>
    <mergeCell ref="C112:C113"/>
    <mergeCell ref="D112:D113"/>
    <mergeCell ref="E112:E113"/>
    <mergeCell ref="F112:F113"/>
    <mergeCell ref="G112:G113"/>
    <mergeCell ref="H112:H113"/>
    <mergeCell ref="G106:G107"/>
    <mergeCell ref="H106:H107"/>
    <mergeCell ref="B103:B104"/>
    <mergeCell ref="C103:C104"/>
    <mergeCell ref="D103:D104"/>
    <mergeCell ref="E103:E104"/>
    <mergeCell ref="F103:F104"/>
    <mergeCell ref="A72:A73"/>
    <mergeCell ref="B72:B73"/>
    <mergeCell ref="C72:C73"/>
    <mergeCell ref="B74:B75"/>
    <mergeCell ref="C74:C75"/>
    <mergeCell ref="H74:H75"/>
    <mergeCell ref="B76:B77"/>
    <mergeCell ref="C76:C77"/>
    <mergeCell ref="D76:D77"/>
    <mergeCell ref="E76:E77"/>
    <mergeCell ref="F76:F77"/>
    <mergeCell ref="G76:G77"/>
    <mergeCell ref="H76:H77"/>
    <mergeCell ref="C114:C115"/>
    <mergeCell ref="D114:D115"/>
    <mergeCell ref="B106:B107"/>
    <mergeCell ref="C106:C107"/>
    <mergeCell ref="D106:D107"/>
    <mergeCell ref="E106:E107"/>
    <mergeCell ref="F106:F107"/>
    <mergeCell ref="E124:E125"/>
    <mergeCell ref="F124:F125"/>
    <mergeCell ref="B109:B110"/>
    <mergeCell ref="C109:C110"/>
    <mergeCell ref="D109:D110"/>
    <mergeCell ref="B97:B98"/>
    <mergeCell ref="C97:C98"/>
    <mergeCell ref="D97:D98"/>
    <mergeCell ref="E97:E98"/>
    <mergeCell ref="F97:F98"/>
    <mergeCell ref="G97:G98"/>
    <mergeCell ref="H97:H98"/>
    <mergeCell ref="B99:B100"/>
    <mergeCell ref="C99:C100"/>
    <mergeCell ref="D99:D100"/>
    <mergeCell ref="E99:E100"/>
    <mergeCell ref="F99:F100"/>
    <mergeCell ref="G99:G100"/>
    <mergeCell ref="H99:H100"/>
    <mergeCell ref="B91:B93"/>
    <mergeCell ref="C91:C93"/>
    <mergeCell ref="D91:D93"/>
    <mergeCell ref="E91:E93"/>
    <mergeCell ref="F91:F93"/>
    <mergeCell ref="G91:G93"/>
    <mergeCell ref="H91:H93"/>
    <mergeCell ref="B94:B95"/>
    <mergeCell ref="C94:C95"/>
    <mergeCell ref="D94:D95"/>
    <mergeCell ref="E94:E95"/>
    <mergeCell ref="F94:F95"/>
    <mergeCell ref="G94:G95"/>
    <mergeCell ref="H94:H95"/>
    <mergeCell ref="B89:B90"/>
    <mergeCell ref="C89:C90"/>
    <mergeCell ref="D89:D90"/>
    <mergeCell ref="E89:E90"/>
    <mergeCell ref="F89:F90"/>
    <mergeCell ref="G89:G90"/>
    <mergeCell ref="H89:H90"/>
    <mergeCell ref="B82:B84"/>
    <mergeCell ref="C82:C84"/>
    <mergeCell ref="D82:D84"/>
    <mergeCell ref="E82:E84"/>
    <mergeCell ref="F82:F84"/>
    <mergeCell ref="G82:G84"/>
    <mergeCell ref="H82:H84"/>
    <mergeCell ref="B85:B87"/>
    <mergeCell ref="C85:C87"/>
    <mergeCell ref="D85:D87"/>
    <mergeCell ref="E85:E87"/>
    <mergeCell ref="F85:F87"/>
    <mergeCell ref="G85:G87"/>
    <mergeCell ref="H85:H87"/>
    <mergeCell ref="B78:B79"/>
    <mergeCell ref="C78:C79"/>
    <mergeCell ref="D78:D79"/>
    <mergeCell ref="E78:E79"/>
    <mergeCell ref="F78:F79"/>
    <mergeCell ref="G78:G79"/>
    <mergeCell ref="H78:H79"/>
    <mergeCell ref="H70:H71"/>
    <mergeCell ref="G68:G69"/>
    <mergeCell ref="H68:H69"/>
    <mergeCell ref="B70:B71"/>
    <mergeCell ref="C70:C71"/>
    <mergeCell ref="B68:B69"/>
    <mergeCell ref="C68:C69"/>
    <mergeCell ref="D68:D69"/>
    <mergeCell ref="E68:E69"/>
    <mergeCell ref="F68:F69"/>
    <mergeCell ref="G62:G63"/>
    <mergeCell ref="H62:H63"/>
    <mergeCell ref="B62:B63"/>
    <mergeCell ref="C62:C63"/>
    <mergeCell ref="D62:D63"/>
    <mergeCell ref="E62:E63"/>
    <mergeCell ref="F62:F63"/>
    <mergeCell ref="G58:G59"/>
    <mergeCell ref="H58:H59"/>
    <mergeCell ref="B58:B59"/>
    <mergeCell ref="C58:C59"/>
    <mergeCell ref="D58:D59"/>
    <mergeCell ref="E58:E59"/>
    <mergeCell ref="F58:F59"/>
    <mergeCell ref="H55:H56"/>
    <mergeCell ref="B55:B56"/>
    <mergeCell ref="C55:C56"/>
    <mergeCell ref="D55:D56"/>
    <mergeCell ref="E55:E56"/>
    <mergeCell ref="F55:F56"/>
    <mergeCell ref="G55:G56"/>
    <mergeCell ref="B52:B53"/>
    <mergeCell ref="C52:C53"/>
    <mergeCell ref="D52:D53"/>
    <mergeCell ref="E52:E53"/>
    <mergeCell ref="F52:F53"/>
    <mergeCell ref="G52:G53"/>
    <mergeCell ref="H52:H53"/>
    <mergeCell ref="B47:B49"/>
    <mergeCell ref="C47:C49"/>
    <mergeCell ref="D47:D49"/>
    <mergeCell ref="E47:E49"/>
    <mergeCell ref="F47:F49"/>
    <mergeCell ref="G47:G49"/>
    <mergeCell ref="H47:H49"/>
    <mergeCell ref="B41:B44"/>
    <mergeCell ref="C41:C44"/>
    <mergeCell ref="D41:D44"/>
    <mergeCell ref="E41:E44"/>
    <mergeCell ref="F41:F44"/>
    <mergeCell ref="G41:G44"/>
    <mergeCell ref="H41:H44"/>
    <mergeCell ref="B37:B38"/>
    <mergeCell ref="C37:C38"/>
    <mergeCell ref="D37:D38"/>
    <mergeCell ref="E37:E38"/>
    <mergeCell ref="F37:F38"/>
    <mergeCell ref="G37:G38"/>
    <mergeCell ref="H37:H38"/>
    <mergeCell ref="A25:H25"/>
    <mergeCell ref="E27:H27"/>
    <mergeCell ref="B21:E23"/>
    <mergeCell ref="B17:E18"/>
    <mergeCell ref="H14:H15"/>
    <mergeCell ref="F1:H1"/>
    <mergeCell ref="E6:H6"/>
    <mergeCell ref="A13:G13"/>
    <mergeCell ref="A14:F14"/>
    <mergeCell ref="E7:H7"/>
    <mergeCell ref="B16:E16"/>
    <mergeCell ref="E8:H8"/>
    <mergeCell ref="E9:H9"/>
    <mergeCell ref="E10:H10"/>
    <mergeCell ref="E11:H11"/>
    <mergeCell ref="A3:D3"/>
    <mergeCell ref="A4:D4"/>
    <mergeCell ref="A5:D5"/>
  </mergeCells>
  <pageMargins left="0.31496062992125984" right="0.31496062992125984" top="0.35433070866141736" bottom="0.35433070866141736" header="0.31496062992125984" footer="0.31496062992125984"/>
  <pageSetup paperSize="9" scale="7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="90" zoomScaleNormal="90" workbookViewId="0">
      <selection activeCell="L10" sqref="L10"/>
    </sheetView>
  </sheetViews>
  <sheetFormatPr defaultRowHeight="15"/>
  <cols>
    <col min="1" max="1" width="7.28515625" customWidth="1"/>
    <col min="2" max="2" width="53.140625" customWidth="1"/>
    <col min="3" max="3" width="7.42578125" customWidth="1"/>
    <col min="4" max="4" width="5.28515625" customWidth="1"/>
    <col min="5" max="5" width="6.28515625" customWidth="1"/>
    <col min="6" max="6" width="14.7109375" customWidth="1"/>
    <col min="7" max="7" width="15.7109375" customWidth="1"/>
    <col min="8" max="8" width="15.140625" customWidth="1"/>
    <col min="9" max="9" width="8" customWidth="1"/>
  </cols>
  <sheetData>
    <row r="1" spans="1:9" ht="16.5">
      <c r="A1" s="205" t="s">
        <v>189</v>
      </c>
      <c r="B1" s="205"/>
      <c r="C1" s="205"/>
      <c r="D1" s="205"/>
      <c r="E1" s="205"/>
      <c r="F1" s="205"/>
      <c r="G1" s="205"/>
      <c r="H1" s="205"/>
      <c r="I1" s="205"/>
    </row>
    <row r="2" spans="1:9">
      <c r="A2" s="1"/>
      <c r="B2" s="69" t="s">
        <v>276</v>
      </c>
      <c r="C2" s="233">
        <f>'дс 41'!H17</f>
        <v>45119</v>
      </c>
      <c r="D2" s="233"/>
      <c r="E2" s="233"/>
      <c r="F2" s="234"/>
      <c r="G2" s="133"/>
      <c r="H2" s="133"/>
      <c r="I2" s="133"/>
    </row>
    <row r="3" spans="1:9">
      <c r="A3" s="33" t="s">
        <v>190</v>
      </c>
      <c r="B3" s="26" t="s">
        <v>14</v>
      </c>
      <c r="C3" s="27" t="s">
        <v>191</v>
      </c>
      <c r="D3" s="27" t="s">
        <v>192</v>
      </c>
      <c r="E3" s="235" t="s">
        <v>485</v>
      </c>
      <c r="F3" s="225" t="s">
        <v>18</v>
      </c>
      <c r="G3" s="226"/>
      <c r="H3" s="226"/>
      <c r="I3" s="227"/>
    </row>
    <row r="4" spans="1:9">
      <c r="A4" s="41" t="s">
        <v>193</v>
      </c>
      <c r="B4" s="28"/>
      <c r="C4" s="29" t="s">
        <v>194</v>
      </c>
      <c r="D4" s="29" t="s">
        <v>195</v>
      </c>
      <c r="E4" s="236"/>
      <c r="F4" s="19" t="s">
        <v>488</v>
      </c>
      <c r="G4" s="19" t="s">
        <v>497</v>
      </c>
      <c r="H4" s="19" t="s">
        <v>517</v>
      </c>
      <c r="I4" s="117" t="s">
        <v>22</v>
      </c>
    </row>
    <row r="5" spans="1:9">
      <c r="A5" s="41"/>
      <c r="B5" s="28"/>
      <c r="C5" s="29"/>
      <c r="D5" s="29" t="s">
        <v>196</v>
      </c>
      <c r="E5" s="236"/>
      <c r="F5" s="30" t="s">
        <v>197</v>
      </c>
      <c r="G5" s="30" t="s">
        <v>198</v>
      </c>
      <c r="H5" s="30" t="s">
        <v>199</v>
      </c>
      <c r="I5" s="117" t="s">
        <v>28</v>
      </c>
    </row>
    <row r="6" spans="1:9">
      <c r="A6" s="41"/>
      <c r="B6" s="28"/>
      <c r="C6" s="29"/>
      <c r="D6" s="29"/>
      <c r="E6" s="236"/>
      <c r="F6" s="30" t="s">
        <v>200</v>
      </c>
      <c r="G6" s="30" t="s">
        <v>32</v>
      </c>
      <c r="H6" s="30" t="s">
        <v>32</v>
      </c>
      <c r="I6" s="117" t="s">
        <v>32</v>
      </c>
    </row>
    <row r="7" spans="1:9">
      <c r="A7" s="42"/>
      <c r="B7" s="28"/>
      <c r="C7" s="29"/>
      <c r="D7" s="29"/>
      <c r="E7" s="237"/>
      <c r="F7" s="43" t="s">
        <v>201</v>
      </c>
      <c r="G7" s="43" t="s">
        <v>202</v>
      </c>
      <c r="H7" s="43" t="s">
        <v>202</v>
      </c>
      <c r="I7" s="118" t="s">
        <v>35</v>
      </c>
    </row>
    <row r="8" spans="1:9" ht="15.75" thickBot="1">
      <c r="A8" s="31">
        <v>1</v>
      </c>
      <c r="B8" s="32">
        <v>2</v>
      </c>
      <c r="C8" s="33">
        <v>3</v>
      </c>
      <c r="D8" s="33">
        <v>4</v>
      </c>
      <c r="E8" s="33"/>
      <c r="F8" s="34">
        <v>5</v>
      </c>
      <c r="G8" s="34">
        <v>6</v>
      </c>
      <c r="H8" s="34">
        <v>7</v>
      </c>
      <c r="I8" s="35">
        <v>8</v>
      </c>
    </row>
    <row r="9" spans="1:9" ht="16.5">
      <c r="A9" s="13" t="s">
        <v>203</v>
      </c>
      <c r="B9" s="10" t="s">
        <v>204</v>
      </c>
      <c r="C9" s="36" t="s">
        <v>205</v>
      </c>
      <c r="D9" s="11" t="s">
        <v>38</v>
      </c>
      <c r="E9" s="152"/>
      <c r="F9" s="46">
        <f t="shared" ref="F9:H9" si="0">F10+F11+F12+F13</f>
        <v>8494283.1099999994</v>
      </c>
      <c r="G9" s="46">
        <f t="shared" si="0"/>
        <v>6939415.6200000001</v>
      </c>
      <c r="H9" s="46">
        <f t="shared" si="0"/>
        <v>6939415.6200000001</v>
      </c>
      <c r="I9" s="46"/>
    </row>
    <row r="10" spans="1:9" ht="122.25" customHeight="1">
      <c r="A10" s="40" t="s">
        <v>206</v>
      </c>
      <c r="B10" s="45" t="s">
        <v>256</v>
      </c>
      <c r="C10" s="44" t="s">
        <v>207</v>
      </c>
      <c r="D10" s="40" t="s">
        <v>38</v>
      </c>
      <c r="E10" s="149"/>
      <c r="F10" s="134"/>
      <c r="G10" s="76"/>
      <c r="H10" s="76"/>
      <c r="I10" s="136"/>
    </row>
    <row r="11" spans="1:9" ht="33" customHeight="1">
      <c r="A11" s="40" t="s">
        <v>208</v>
      </c>
      <c r="B11" s="56" t="s">
        <v>257</v>
      </c>
      <c r="C11" s="44" t="s">
        <v>209</v>
      </c>
      <c r="D11" s="40" t="s">
        <v>38</v>
      </c>
      <c r="E11" s="149"/>
      <c r="F11" s="47"/>
      <c r="G11" s="48"/>
      <c r="H11" s="48"/>
      <c r="I11" s="49"/>
    </row>
    <row r="12" spans="1:9" ht="36.75" customHeight="1">
      <c r="A12" s="40" t="s">
        <v>210</v>
      </c>
      <c r="B12" s="56" t="s">
        <v>258</v>
      </c>
      <c r="C12" s="44" t="s">
        <v>211</v>
      </c>
      <c r="D12" s="40" t="s">
        <v>38</v>
      </c>
      <c r="E12" s="149"/>
      <c r="F12" s="134">
        <v>1255900</v>
      </c>
      <c r="G12" s="76"/>
      <c r="H12" s="76"/>
      <c r="I12" s="136"/>
    </row>
    <row r="13" spans="1:9" ht="54.75" customHeight="1">
      <c r="A13" s="40" t="s">
        <v>212</v>
      </c>
      <c r="B13" s="56" t="s">
        <v>259</v>
      </c>
      <c r="C13" s="44" t="s">
        <v>213</v>
      </c>
      <c r="D13" s="40" t="s">
        <v>38</v>
      </c>
      <c r="E13" s="40"/>
      <c r="F13" s="50">
        <f>F14+F17+F20+F21+F24</f>
        <v>7238383.1099999994</v>
      </c>
      <c r="G13" s="50">
        <f>G14+G17+G20+G21+G24</f>
        <v>6939415.6200000001</v>
      </c>
      <c r="H13" s="50">
        <f>H14+H17+H20+H21+H24</f>
        <v>6939415.6200000001</v>
      </c>
      <c r="I13" s="51"/>
    </row>
    <row r="14" spans="1:9" ht="38.25" customHeight="1">
      <c r="A14" s="40" t="s">
        <v>214</v>
      </c>
      <c r="B14" s="56" t="s">
        <v>260</v>
      </c>
      <c r="C14" s="44" t="s">
        <v>215</v>
      </c>
      <c r="D14" s="40" t="s">
        <v>38</v>
      </c>
      <c r="E14" s="40"/>
      <c r="F14" s="50">
        <f>F15+F16</f>
        <v>4100900.95</v>
      </c>
      <c r="G14" s="50">
        <f>G15+G16</f>
        <v>4564400</v>
      </c>
      <c r="H14" s="50">
        <f>H15+H16</f>
        <v>4564400</v>
      </c>
      <c r="I14" s="51"/>
    </row>
    <row r="15" spans="1:9">
      <c r="A15" s="40" t="s">
        <v>216</v>
      </c>
      <c r="B15" s="56" t="s">
        <v>261</v>
      </c>
      <c r="C15" s="44" t="s">
        <v>217</v>
      </c>
      <c r="D15" s="40" t="s">
        <v>38</v>
      </c>
      <c r="E15" s="40"/>
      <c r="F15" s="62"/>
      <c r="G15" s="62"/>
      <c r="H15" s="62"/>
      <c r="I15" s="50"/>
    </row>
    <row r="16" spans="1:9" ht="16.5">
      <c r="A16" s="135" t="s">
        <v>219</v>
      </c>
      <c r="B16" s="137" t="s">
        <v>220</v>
      </c>
      <c r="C16" s="12" t="s">
        <v>221</v>
      </c>
      <c r="D16" s="135" t="s">
        <v>38</v>
      </c>
      <c r="E16" s="148"/>
      <c r="F16" s="62">
        <f>5356800.95-1255900</f>
        <v>4100900.95</v>
      </c>
      <c r="G16" s="62">
        <f>25700+35000+143100+1064800+1703800+27500+226900+180000+723500+434100</f>
        <v>4564400</v>
      </c>
      <c r="H16" s="62">
        <f>25700+35000+143100+1064800+1703800+27500+226900+180000+723500+434100</f>
        <v>4564400</v>
      </c>
      <c r="I16" s="75"/>
    </row>
    <row r="17" spans="1:9" ht="39">
      <c r="A17" s="40" t="s">
        <v>222</v>
      </c>
      <c r="B17" s="56" t="s">
        <v>262</v>
      </c>
      <c r="C17" s="44" t="s">
        <v>223</v>
      </c>
      <c r="D17" s="40" t="s">
        <v>38</v>
      </c>
      <c r="E17" s="40"/>
      <c r="F17" s="50">
        <f>F18+F19</f>
        <v>479112.63</v>
      </c>
      <c r="G17" s="50">
        <f>G18+G19</f>
        <v>0</v>
      </c>
      <c r="H17" s="50">
        <f>H18+H19</f>
        <v>0</v>
      </c>
      <c r="I17" s="51">
        <f>I18+I19</f>
        <v>0</v>
      </c>
    </row>
    <row r="18" spans="1:9">
      <c r="A18" s="40" t="s">
        <v>224</v>
      </c>
      <c r="B18" s="56" t="s">
        <v>218</v>
      </c>
      <c r="C18" s="44" t="s">
        <v>225</v>
      </c>
      <c r="D18" s="40" t="s">
        <v>38</v>
      </c>
      <c r="E18" s="40"/>
      <c r="F18" s="50"/>
      <c r="G18" s="50"/>
      <c r="H18" s="50"/>
      <c r="I18" s="51"/>
    </row>
    <row r="19" spans="1:9" ht="16.5">
      <c r="A19" s="14" t="s">
        <v>226</v>
      </c>
      <c r="B19" s="137" t="s">
        <v>220</v>
      </c>
      <c r="C19" s="12" t="s">
        <v>227</v>
      </c>
      <c r="D19" s="135" t="s">
        <v>38</v>
      </c>
      <c r="E19" s="148"/>
      <c r="F19" s="74">
        <v>479112.63</v>
      </c>
      <c r="G19" s="75"/>
      <c r="H19" s="75"/>
      <c r="I19" s="52"/>
    </row>
    <row r="20" spans="1:9" ht="29.25">
      <c r="A20" s="14" t="s">
        <v>228</v>
      </c>
      <c r="B20" s="137" t="s">
        <v>229</v>
      </c>
      <c r="C20" s="12" t="s">
        <v>230</v>
      </c>
      <c r="D20" s="135" t="s">
        <v>38</v>
      </c>
      <c r="E20" s="148"/>
      <c r="F20" s="74"/>
      <c r="G20" s="74">
        <f t="shared" ref="G20:I20" si="1">G21+G22</f>
        <v>0</v>
      </c>
      <c r="H20" s="74">
        <f t="shared" si="1"/>
        <v>0</v>
      </c>
      <c r="I20" s="53">
        <f t="shared" si="1"/>
        <v>0</v>
      </c>
    </row>
    <row r="21" spans="1:9" ht="26.25">
      <c r="A21" s="14" t="s">
        <v>231</v>
      </c>
      <c r="B21" s="137" t="s">
        <v>263</v>
      </c>
      <c r="C21" s="12" t="s">
        <v>232</v>
      </c>
      <c r="D21" s="135" t="s">
        <v>38</v>
      </c>
      <c r="E21" s="148"/>
      <c r="F21" s="74">
        <f>F22+F23</f>
        <v>0</v>
      </c>
      <c r="G21" s="74">
        <f>G22+G23</f>
        <v>0</v>
      </c>
      <c r="H21" s="74">
        <f>H22+H23</f>
        <v>0</v>
      </c>
      <c r="I21" s="53">
        <f>I22+I23</f>
        <v>0</v>
      </c>
    </row>
    <row r="22" spans="1:9">
      <c r="A22" s="40" t="s">
        <v>233</v>
      </c>
      <c r="B22" s="122" t="s">
        <v>218</v>
      </c>
      <c r="C22" s="44" t="s">
        <v>234</v>
      </c>
      <c r="D22" s="40" t="s">
        <v>38</v>
      </c>
      <c r="E22" s="40"/>
      <c r="F22" s="50"/>
      <c r="G22" s="50"/>
      <c r="H22" s="50"/>
      <c r="I22" s="51"/>
    </row>
    <row r="23" spans="1:9" ht="16.5">
      <c r="A23" s="14" t="s">
        <v>235</v>
      </c>
      <c r="B23" s="137" t="s">
        <v>220</v>
      </c>
      <c r="C23" s="12" t="s">
        <v>236</v>
      </c>
      <c r="D23" s="135" t="s">
        <v>38</v>
      </c>
      <c r="E23" s="148"/>
      <c r="F23" s="74"/>
      <c r="G23" s="75"/>
      <c r="H23" s="75"/>
      <c r="I23" s="52"/>
    </row>
    <row r="24" spans="1:9" ht="27.75" customHeight="1">
      <c r="A24" s="14" t="s">
        <v>237</v>
      </c>
      <c r="B24" s="137" t="s">
        <v>264</v>
      </c>
      <c r="C24" s="12" t="s">
        <v>238</v>
      </c>
      <c r="D24" s="135" t="s">
        <v>38</v>
      </c>
      <c r="E24" s="148"/>
      <c r="F24" s="54">
        <f>F25+F26</f>
        <v>2658369.5299999998</v>
      </c>
      <c r="G24" s="54">
        <f>G25+G26</f>
        <v>2375015.62</v>
      </c>
      <c r="H24" s="54">
        <f>H25+H26</f>
        <v>2375015.62</v>
      </c>
      <c r="I24" s="55"/>
    </row>
    <row r="25" spans="1:9">
      <c r="A25" s="40" t="s">
        <v>239</v>
      </c>
      <c r="B25" s="56" t="s">
        <v>218</v>
      </c>
      <c r="C25" s="44" t="s">
        <v>240</v>
      </c>
      <c r="D25" s="40" t="s">
        <v>38</v>
      </c>
      <c r="E25" s="40"/>
      <c r="F25" s="50"/>
      <c r="G25" s="50"/>
      <c r="H25" s="50"/>
      <c r="I25" s="50"/>
    </row>
    <row r="26" spans="1:9">
      <c r="A26" s="14" t="s">
        <v>241</v>
      </c>
      <c r="B26" s="137" t="s">
        <v>242</v>
      </c>
      <c r="C26" s="12" t="s">
        <v>243</v>
      </c>
      <c r="D26" s="135" t="s">
        <v>38</v>
      </c>
      <c r="E26" s="148"/>
      <c r="F26" s="74">
        <v>2658369.5299999998</v>
      </c>
      <c r="G26" s="74">
        <v>2375015.62</v>
      </c>
      <c r="H26" s="74">
        <v>2375015.62</v>
      </c>
      <c r="I26" s="52"/>
    </row>
    <row r="27" spans="1:9" ht="26.25">
      <c r="A27" s="228" t="s">
        <v>244</v>
      </c>
      <c r="B27" s="45" t="s">
        <v>245</v>
      </c>
      <c r="C27" s="229" t="s">
        <v>246</v>
      </c>
      <c r="D27" s="231" t="s">
        <v>38</v>
      </c>
      <c r="E27" s="149"/>
      <c r="F27" s="221"/>
      <c r="G27" s="221"/>
      <c r="H27" s="221"/>
      <c r="I27" s="223">
        <f t="shared" ref="I27" si="2">I29</f>
        <v>0</v>
      </c>
    </row>
    <row r="28" spans="1:9" ht="29.25">
      <c r="A28" s="228"/>
      <c r="B28" s="140" t="s">
        <v>247</v>
      </c>
      <c r="C28" s="230"/>
      <c r="D28" s="232"/>
      <c r="E28" s="150"/>
      <c r="F28" s="222"/>
      <c r="G28" s="222"/>
      <c r="H28" s="222"/>
      <c r="I28" s="224"/>
    </row>
    <row r="29" spans="1:9">
      <c r="A29" s="228"/>
      <c r="B29" s="56" t="s">
        <v>248</v>
      </c>
      <c r="C29" s="229" t="s">
        <v>249</v>
      </c>
      <c r="D29" s="231"/>
      <c r="E29" s="149"/>
      <c r="F29" s="221"/>
      <c r="G29" s="221"/>
      <c r="H29" s="221"/>
      <c r="I29" s="223">
        <f>I14+I17+I20</f>
        <v>0</v>
      </c>
    </row>
    <row r="30" spans="1:9" ht="7.5" customHeight="1">
      <c r="A30" s="228"/>
      <c r="B30" s="140"/>
      <c r="C30" s="230"/>
      <c r="D30" s="232"/>
      <c r="E30" s="150"/>
      <c r="F30" s="222"/>
      <c r="G30" s="222"/>
      <c r="H30" s="222"/>
      <c r="I30" s="224"/>
    </row>
    <row r="31" spans="1:9" ht="26.25">
      <c r="A31" s="228" t="s">
        <v>250</v>
      </c>
      <c r="B31" s="45" t="s">
        <v>251</v>
      </c>
      <c r="C31" s="229" t="s">
        <v>252</v>
      </c>
      <c r="D31" s="231" t="s">
        <v>38</v>
      </c>
      <c r="E31" s="149"/>
      <c r="F31" s="221">
        <f>F13</f>
        <v>7238383.1099999994</v>
      </c>
      <c r="G31" s="221">
        <f t="shared" ref="G31:H31" si="3">G13</f>
        <v>6939415.6200000001</v>
      </c>
      <c r="H31" s="221">
        <f t="shared" si="3"/>
        <v>6939415.6200000001</v>
      </c>
      <c r="I31" s="238"/>
    </row>
    <row r="32" spans="1:9" ht="26.25">
      <c r="A32" s="228"/>
      <c r="B32" s="140" t="s">
        <v>253</v>
      </c>
      <c r="C32" s="230"/>
      <c r="D32" s="232"/>
      <c r="E32" s="150"/>
      <c r="F32" s="222"/>
      <c r="G32" s="222"/>
      <c r="H32" s="222"/>
      <c r="I32" s="240"/>
    </row>
    <row r="33" spans="1:9">
      <c r="A33" s="228"/>
      <c r="B33" s="56" t="s">
        <v>248</v>
      </c>
      <c r="C33" s="229" t="s">
        <v>254</v>
      </c>
      <c r="D33" s="231"/>
      <c r="E33" s="149"/>
      <c r="F33" s="221">
        <f>F31</f>
        <v>7238383.1099999994</v>
      </c>
      <c r="G33" s="221">
        <f t="shared" ref="G33:H33" si="4">G31</f>
        <v>6939415.6200000001</v>
      </c>
      <c r="H33" s="221">
        <f t="shared" si="4"/>
        <v>6939415.6200000001</v>
      </c>
      <c r="I33" s="238"/>
    </row>
    <row r="34" spans="1:9" ht="15.75" thickBot="1">
      <c r="A34" s="228"/>
      <c r="B34" s="138"/>
      <c r="C34" s="242"/>
      <c r="D34" s="243"/>
      <c r="E34" s="151"/>
      <c r="F34" s="241"/>
      <c r="G34" s="241"/>
      <c r="H34" s="241"/>
      <c r="I34" s="239"/>
    </row>
    <row r="35" spans="1:9">
      <c r="A35" s="1"/>
      <c r="B35" s="1"/>
      <c r="C35" s="1"/>
      <c r="D35" s="1"/>
      <c r="E35" s="1"/>
      <c r="F35" s="133"/>
      <c r="G35" s="133"/>
      <c r="H35" s="133"/>
      <c r="I35" s="133"/>
    </row>
    <row r="36" spans="1:9" ht="7.5" customHeight="1">
      <c r="A36" s="1"/>
      <c r="B36" s="1"/>
      <c r="C36" s="25"/>
      <c r="D36" s="25"/>
      <c r="E36" s="25"/>
      <c r="F36" s="217"/>
      <c r="G36" s="218"/>
      <c r="H36" s="218"/>
      <c r="I36" s="133"/>
    </row>
    <row r="37" spans="1:9">
      <c r="B37" s="1" t="s">
        <v>281</v>
      </c>
      <c r="C37" s="139"/>
      <c r="D37" s="63"/>
      <c r="E37" s="63"/>
      <c r="F37" s="217" t="s">
        <v>279</v>
      </c>
      <c r="G37" s="218"/>
      <c r="H37" s="218"/>
      <c r="I37" s="133"/>
    </row>
    <row r="38" spans="1:9" s="65" customFormat="1" ht="12.75">
      <c r="A38" s="21"/>
      <c r="B38" s="1" t="s">
        <v>282</v>
      </c>
      <c r="C38" s="63"/>
      <c r="D38" s="63"/>
      <c r="E38" s="63"/>
      <c r="F38" s="219" t="s">
        <v>278</v>
      </c>
      <c r="G38" s="220"/>
      <c r="H38" s="220"/>
      <c r="I38" s="22"/>
    </row>
    <row r="39" spans="1:9" ht="9.75" customHeight="1">
      <c r="A39" s="21"/>
      <c r="B39" s="1"/>
      <c r="C39" s="72"/>
      <c r="D39" s="72"/>
      <c r="E39" s="72"/>
      <c r="F39" s="217"/>
      <c r="G39" s="218"/>
      <c r="H39" s="218"/>
      <c r="I39" s="22"/>
    </row>
    <row r="40" spans="1:9">
      <c r="B40" s="1" t="s">
        <v>277</v>
      </c>
      <c r="C40" s="1"/>
      <c r="D40" s="1"/>
      <c r="E40" s="1"/>
      <c r="F40" s="217" t="s">
        <v>280</v>
      </c>
      <c r="G40" s="218"/>
      <c r="H40" s="218"/>
      <c r="I40" s="133"/>
    </row>
    <row r="41" spans="1:9" s="65" customFormat="1" ht="12.75">
      <c r="A41" s="21"/>
      <c r="B41" s="1" t="s">
        <v>283</v>
      </c>
      <c r="C41" s="1"/>
      <c r="D41" s="1"/>
      <c r="E41" s="1"/>
      <c r="F41" s="219" t="s">
        <v>278</v>
      </c>
      <c r="G41" s="220"/>
      <c r="H41" s="220"/>
      <c r="I41" s="22"/>
    </row>
    <row r="42" spans="1:9" ht="6.75" customHeight="1">
      <c r="A42" s="25"/>
      <c r="B42" s="25"/>
      <c r="C42" s="25"/>
      <c r="D42" s="1"/>
      <c r="E42" s="1"/>
      <c r="F42" s="133"/>
      <c r="G42" s="133"/>
      <c r="H42" s="133"/>
      <c r="I42" s="133"/>
    </row>
    <row r="43" spans="1:9">
      <c r="B43" s="25" t="s">
        <v>255</v>
      </c>
      <c r="C43" s="25"/>
      <c r="D43" s="1"/>
      <c r="E43" s="1"/>
      <c r="F43" s="133"/>
      <c r="G43" s="133"/>
      <c r="H43" s="133"/>
      <c r="I43" s="133"/>
    </row>
    <row r="44" spans="1:9" ht="26.25">
      <c r="B44" s="162" t="s">
        <v>500</v>
      </c>
      <c r="C44" s="122"/>
      <c r="D44" s="1"/>
      <c r="E44" s="1"/>
      <c r="F44" s="133"/>
      <c r="G44" s="133"/>
      <c r="H44" s="133"/>
      <c r="I44" s="133"/>
    </row>
    <row r="45" spans="1:9" s="65" customFormat="1" ht="10.5">
      <c r="A45" s="64"/>
      <c r="B45" s="64" t="s">
        <v>272</v>
      </c>
      <c r="C45" s="64"/>
      <c r="D45" s="23"/>
      <c r="E45" s="23"/>
      <c r="F45" s="24"/>
      <c r="G45" s="24"/>
      <c r="H45" s="24"/>
      <c r="I45" s="24"/>
    </row>
    <row r="46" spans="1:9">
      <c r="B46" s="25" t="s">
        <v>501</v>
      </c>
      <c r="C46" s="139"/>
      <c r="D46" s="1"/>
      <c r="E46" s="1"/>
      <c r="F46" s="133"/>
      <c r="G46" s="133"/>
      <c r="H46" s="133"/>
      <c r="I46" s="133"/>
    </row>
    <row r="47" spans="1:9">
      <c r="A47" s="71" t="s">
        <v>284</v>
      </c>
      <c r="B47" s="73"/>
      <c r="C47" s="38"/>
      <c r="D47" s="21"/>
      <c r="E47" s="21"/>
      <c r="F47" s="22"/>
      <c r="G47" s="22"/>
      <c r="H47" s="22"/>
      <c r="I47" s="22"/>
    </row>
    <row r="48" spans="1:9">
      <c r="A48" s="70"/>
      <c r="B48" s="70"/>
      <c r="C48" s="25"/>
      <c r="D48" s="1"/>
      <c r="E48" s="1"/>
      <c r="F48" s="133"/>
      <c r="G48" s="133"/>
      <c r="H48" s="133"/>
      <c r="I48" s="133"/>
    </row>
    <row r="49" spans="1:9">
      <c r="A49" s="25"/>
      <c r="B49" s="25"/>
      <c r="C49" s="25"/>
      <c r="D49" s="1"/>
      <c r="E49" s="1"/>
      <c r="F49" s="133"/>
      <c r="G49" s="133"/>
      <c r="H49" s="133"/>
      <c r="I49" s="133"/>
    </row>
    <row r="50" spans="1:9">
      <c r="A50" s="39"/>
      <c r="B50" s="39"/>
      <c r="C50" s="39"/>
    </row>
    <row r="51" spans="1:9">
      <c r="A51" s="39"/>
      <c r="B51" s="39"/>
      <c r="C51" s="39"/>
    </row>
  </sheetData>
  <mergeCells count="38">
    <mergeCell ref="A29:A30"/>
    <mergeCell ref="C29:C30"/>
    <mergeCell ref="D29:D30"/>
    <mergeCell ref="F29:F30"/>
    <mergeCell ref="I33:I34"/>
    <mergeCell ref="H31:H32"/>
    <mergeCell ref="I31:I32"/>
    <mergeCell ref="H33:H34"/>
    <mergeCell ref="A33:A34"/>
    <mergeCell ref="C33:C34"/>
    <mergeCell ref="D33:D34"/>
    <mergeCell ref="F33:F34"/>
    <mergeCell ref="G33:G34"/>
    <mergeCell ref="A31:A32"/>
    <mergeCell ref="C31:C32"/>
    <mergeCell ref="D31:D32"/>
    <mergeCell ref="A1:I1"/>
    <mergeCell ref="F3:I3"/>
    <mergeCell ref="A27:A28"/>
    <mergeCell ref="C27:C28"/>
    <mergeCell ref="D27:D28"/>
    <mergeCell ref="F27:F28"/>
    <mergeCell ref="G27:G28"/>
    <mergeCell ref="C2:F2"/>
    <mergeCell ref="E3:E7"/>
    <mergeCell ref="F39:H39"/>
    <mergeCell ref="F40:H40"/>
    <mergeCell ref="F41:H41"/>
    <mergeCell ref="H27:H28"/>
    <mergeCell ref="I27:I28"/>
    <mergeCell ref="G29:G30"/>
    <mergeCell ref="H29:H30"/>
    <mergeCell ref="I29:I30"/>
    <mergeCell ref="F36:H36"/>
    <mergeCell ref="F37:H37"/>
    <mergeCell ref="F38:H38"/>
    <mergeCell ref="F31:F32"/>
    <mergeCell ref="G31:G32"/>
  </mergeCells>
  <pageMargins left="0.39370078740157483" right="0.31496062992125984" top="0.74803149606299213" bottom="0.74803149606299213" header="0.31496062992125984" footer="0.31496062992125984"/>
  <pageSetup paperSize="9" scale="7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28"/>
  <sheetViews>
    <sheetView topLeftCell="AV4" workbookViewId="0">
      <selection activeCell="CV25" sqref="CV25:DI25"/>
    </sheetView>
  </sheetViews>
  <sheetFormatPr defaultRowHeight="15"/>
  <cols>
    <col min="1" max="2" width="1.5703125" customWidth="1"/>
    <col min="3" max="3" width="1.42578125" customWidth="1"/>
    <col min="4" max="4" width="1.5703125" hidden="1" customWidth="1"/>
    <col min="5" max="14" width="1.5703125" customWidth="1"/>
    <col min="15" max="15" width="1" customWidth="1"/>
    <col min="16" max="19" width="1.5703125" hidden="1" customWidth="1"/>
    <col min="20" max="20" width="15.140625" customWidth="1"/>
    <col min="21" max="24" width="1.5703125" customWidth="1"/>
    <col min="25" max="25" width="0.85546875" customWidth="1"/>
    <col min="26" max="26" width="0.7109375" hidden="1" customWidth="1"/>
    <col min="27" max="27" width="1.5703125" hidden="1" customWidth="1"/>
    <col min="28" max="28" width="1" hidden="1" customWidth="1"/>
    <col min="29" max="32" width="1.5703125" hidden="1" customWidth="1"/>
    <col min="33" max="39" width="1.5703125" customWidth="1"/>
    <col min="40" max="40" width="0.42578125" customWidth="1"/>
    <col min="41" max="41" width="1.5703125" hidden="1" customWidth="1"/>
    <col min="42" max="42" width="0.28515625" customWidth="1"/>
    <col min="43" max="46" width="1.5703125" hidden="1" customWidth="1"/>
    <col min="47" max="54" width="1.5703125" customWidth="1"/>
    <col min="55" max="55" width="1.140625" customWidth="1"/>
    <col min="56" max="60" width="1.5703125" hidden="1" customWidth="1"/>
    <col min="61" max="67" width="1.5703125" customWidth="1"/>
    <col min="68" max="68" width="1.42578125" customWidth="1"/>
    <col min="69" max="69" width="1.5703125" hidden="1" customWidth="1"/>
    <col min="70" max="70" width="0.7109375" hidden="1" customWidth="1"/>
    <col min="71" max="74" width="1.5703125" hidden="1" customWidth="1"/>
    <col min="75" max="81" width="1.5703125" customWidth="1"/>
    <col min="82" max="82" width="1" customWidth="1"/>
    <col min="83" max="83" width="0.28515625" hidden="1" customWidth="1"/>
    <col min="84" max="87" width="1.5703125" hidden="1" customWidth="1"/>
    <col min="88" max="88" width="5" hidden="1" customWidth="1"/>
    <col min="89" max="95" width="1.5703125" customWidth="1"/>
    <col min="96" max="96" width="0.85546875" customWidth="1"/>
    <col min="97" max="99" width="1.5703125" hidden="1" customWidth="1"/>
    <col min="100" max="115" width="1.5703125" customWidth="1"/>
    <col min="116" max="116" width="1.5703125" hidden="1" customWidth="1"/>
    <col min="117" max="117" width="1.28515625" hidden="1" customWidth="1"/>
    <col min="118" max="118" width="1.5703125" hidden="1" customWidth="1"/>
    <col min="119" max="119" width="0.28515625" hidden="1" customWidth="1"/>
    <col min="120" max="123" width="1.5703125" hidden="1" customWidth="1"/>
  </cols>
  <sheetData>
    <row r="1" spans="1:123" ht="1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9" t="s">
        <v>301</v>
      </c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</row>
    <row r="2" spans="1:123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 t="s">
        <v>302</v>
      </c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</row>
    <row r="3" spans="1:123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9" t="s">
        <v>303</v>
      </c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</row>
    <row r="4" spans="1:123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9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</row>
    <row r="5" spans="1:123" ht="16.5" customHeight="1">
      <c r="A5" s="191" t="s">
        <v>304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</row>
    <row r="6" spans="1:123" ht="15.75">
      <c r="A6" s="191" t="s">
        <v>512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</row>
    <row r="7" spans="1:123" ht="15.75">
      <c r="A7" s="270">
        <f>'дс 41'!H17</f>
        <v>45119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270"/>
      <c r="CM7" s="270"/>
      <c r="CN7" s="270"/>
      <c r="CO7" s="270"/>
      <c r="CP7" s="270"/>
      <c r="CQ7" s="270"/>
      <c r="CR7" s="270"/>
      <c r="CS7" s="270"/>
      <c r="CT7" s="270"/>
      <c r="CU7" s="270"/>
      <c r="CV7" s="270"/>
      <c r="CW7" s="270"/>
      <c r="CX7" s="270"/>
      <c r="CY7" s="270"/>
      <c r="CZ7" s="270"/>
      <c r="DA7" s="270"/>
      <c r="DB7" s="270"/>
      <c r="DC7" s="270"/>
      <c r="DD7" s="270"/>
      <c r="DE7" s="270"/>
      <c r="DF7" s="270"/>
      <c r="DG7" s="270"/>
      <c r="DH7" s="270"/>
      <c r="DI7" s="270"/>
      <c r="DJ7" s="270"/>
      <c r="DK7" s="270"/>
      <c r="DL7" s="270"/>
      <c r="DM7" s="270"/>
      <c r="DN7" s="270"/>
      <c r="DO7" s="270"/>
      <c r="DP7" s="270"/>
      <c r="DQ7" s="270"/>
      <c r="DR7" s="270"/>
      <c r="DS7" s="270"/>
    </row>
    <row r="8" spans="1:123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</row>
    <row r="9" spans="1:123" ht="15.75">
      <c r="A9" s="191" t="s">
        <v>305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</row>
    <row r="10" spans="1:12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" customHeight="1">
      <c r="A11" s="111" t="s">
        <v>306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268" t="s">
        <v>85</v>
      </c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8"/>
      <c r="DG11" s="268"/>
      <c r="DH11" s="268"/>
      <c r="DI11" s="268"/>
      <c r="DJ11" s="268"/>
      <c r="DK11" s="268"/>
      <c r="DL11" s="268"/>
      <c r="DM11" s="268"/>
      <c r="DN11" s="268"/>
      <c r="DO11" s="268"/>
      <c r="DP11" s="268"/>
      <c r="DQ11" s="268"/>
      <c r="DR11" s="268"/>
      <c r="DS11" s="268"/>
    </row>
    <row r="12" spans="1:123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</row>
    <row r="13" spans="1:123" ht="46.5" customHeight="1">
      <c r="A13" s="111" t="s">
        <v>307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269" t="s">
        <v>308</v>
      </c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  <c r="BS13" s="269"/>
      <c r="BT13" s="269"/>
      <c r="BU13" s="269"/>
      <c r="BV13" s="269"/>
      <c r="BW13" s="269"/>
      <c r="BX13" s="269"/>
      <c r="BY13" s="269"/>
      <c r="BZ13" s="269"/>
      <c r="CA13" s="269"/>
      <c r="CB13" s="269"/>
      <c r="CC13" s="269"/>
      <c r="CD13" s="269"/>
      <c r="CE13" s="269"/>
      <c r="CF13" s="269"/>
      <c r="CG13" s="269"/>
      <c r="CH13" s="269"/>
      <c r="CI13" s="269"/>
      <c r="CJ13" s="269"/>
      <c r="CK13" s="269"/>
      <c r="CL13" s="269"/>
      <c r="CM13" s="269"/>
      <c r="CN13" s="269"/>
      <c r="CO13" s="269"/>
      <c r="CP13" s="269"/>
      <c r="CQ13" s="269"/>
      <c r="CR13" s="269"/>
      <c r="CS13" s="269"/>
      <c r="CT13" s="269"/>
      <c r="CU13" s="269"/>
      <c r="CV13" s="269"/>
      <c r="CW13" s="269"/>
      <c r="CX13" s="269"/>
      <c r="CY13" s="269"/>
      <c r="CZ13" s="269"/>
      <c r="DA13" s="269"/>
      <c r="DB13" s="269"/>
      <c r="DC13" s="269"/>
      <c r="DD13" s="269"/>
      <c r="DE13" s="269"/>
      <c r="DF13" s="269"/>
      <c r="DG13" s="269"/>
      <c r="DH13" s="269"/>
      <c r="DI13" s="269"/>
      <c r="DJ13" s="269"/>
      <c r="DK13" s="269"/>
      <c r="DL13" s="269"/>
      <c r="DM13" s="269"/>
      <c r="DN13" s="269"/>
      <c r="DO13" s="269"/>
      <c r="DP13" s="269"/>
      <c r="DQ13" s="269"/>
      <c r="DR13" s="269"/>
      <c r="DS13" s="269"/>
    </row>
    <row r="14" spans="1:123" ht="15.7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</row>
    <row r="15" spans="1:123" ht="15.75">
      <c r="A15" s="191" t="s">
        <v>309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</row>
    <row r="16" spans="1:12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</row>
    <row r="17" spans="1:123">
      <c r="A17" s="265" t="s">
        <v>190</v>
      </c>
      <c r="B17" s="266"/>
      <c r="C17" s="266"/>
      <c r="D17" s="267"/>
      <c r="E17" s="265" t="s">
        <v>310</v>
      </c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7"/>
      <c r="U17" s="265" t="s">
        <v>311</v>
      </c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7"/>
      <c r="AG17" s="262" t="s">
        <v>312</v>
      </c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/>
      <c r="CE17" s="263"/>
      <c r="CF17" s="263"/>
      <c r="CG17" s="263"/>
      <c r="CH17" s="263"/>
      <c r="CI17" s="263"/>
      <c r="CJ17" s="264"/>
      <c r="CK17" s="265" t="s">
        <v>313</v>
      </c>
      <c r="CL17" s="266"/>
      <c r="CM17" s="266"/>
      <c r="CN17" s="266"/>
      <c r="CO17" s="266"/>
      <c r="CP17" s="266"/>
      <c r="CQ17" s="266"/>
      <c r="CR17" s="266"/>
      <c r="CS17" s="266"/>
      <c r="CT17" s="266"/>
      <c r="CU17" s="267"/>
      <c r="CV17" s="265" t="s">
        <v>314</v>
      </c>
      <c r="CW17" s="266"/>
      <c r="CX17" s="266"/>
      <c r="CY17" s="266"/>
      <c r="CZ17" s="266"/>
      <c r="DA17" s="266"/>
      <c r="DB17" s="266"/>
      <c r="DC17" s="266"/>
      <c r="DD17" s="266"/>
      <c r="DE17" s="266"/>
      <c r="DF17" s="266"/>
      <c r="DG17" s="266"/>
      <c r="DH17" s="266"/>
      <c r="DI17" s="267"/>
    </row>
    <row r="18" spans="1:123">
      <c r="A18" s="259" t="s">
        <v>193</v>
      </c>
      <c r="B18" s="260"/>
      <c r="C18" s="260"/>
      <c r="D18" s="261"/>
      <c r="E18" s="259" t="s">
        <v>315</v>
      </c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1"/>
      <c r="U18" s="259" t="s">
        <v>316</v>
      </c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1"/>
      <c r="AG18" s="265" t="s">
        <v>317</v>
      </c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7"/>
      <c r="AU18" s="262" t="s">
        <v>42</v>
      </c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4"/>
      <c r="CK18" s="259" t="s">
        <v>318</v>
      </c>
      <c r="CL18" s="260"/>
      <c r="CM18" s="260"/>
      <c r="CN18" s="260"/>
      <c r="CO18" s="260"/>
      <c r="CP18" s="260"/>
      <c r="CQ18" s="260"/>
      <c r="CR18" s="260"/>
      <c r="CS18" s="260"/>
      <c r="CT18" s="260"/>
      <c r="CU18" s="261"/>
      <c r="CV18" s="259" t="s">
        <v>319</v>
      </c>
      <c r="CW18" s="260"/>
      <c r="CX18" s="260"/>
      <c r="CY18" s="260"/>
      <c r="CZ18" s="260"/>
      <c r="DA18" s="260"/>
      <c r="DB18" s="260"/>
      <c r="DC18" s="260"/>
      <c r="DD18" s="260"/>
      <c r="DE18" s="260"/>
      <c r="DF18" s="260"/>
      <c r="DG18" s="260"/>
      <c r="DH18" s="260"/>
      <c r="DI18" s="261"/>
    </row>
    <row r="19" spans="1:123">
      <c r="A19" s="259"/>
      <c r="B19" s="260"/>
      <c r="C19" s="260"/>
      <c r="D19" s="261"/>
      <c r="E19" s="259" t="s">
        <v>320</v>
      </c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1"/>
      <c r="U19" s="259" t="s">
        <v>321</v>
      </c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1"/>
      <c r="AG19" s="259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1"/>
      <c r="AU19" s="265" t="s">
        <v>322</v>
      </c>
      <c r="AV19" s="266"/>
      <c r="AW19" s="266"/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7"/>
      <c r="BI19" s="265" t="s">
        <v>323</v>
      </c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7"/>
      <c r="BW19" s="265" t="s">
        <v>323</v>
      </c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7"/>
      <c r="CK19" s="259" t="s">
        <v>324</v>
      </c>
      <c r="CL19" s="260"/>
      <c r="CM19" s="260"/>
      <c r="CN19" s="260"/>
      <c r="CO19" s="260"/>
      <c r="CP19" s="260"/>
      <c r="CQ19" s="260"/>
      <c r="CR19" s="260"/>
      <c r="CS19" s="260"/>
      <c r="CT19" s="260"/>
      <c r="CU19" s="261"/>
      <c r="CV19" s="259" t="s">
        <v>325</v>
      </c>
      <c r="CW19" s="260"/>
      <c r="CX19" s="260"/>
      <c r="CY19" s="260"/>
      <c r="CZ19" s="260"/>
      <c r="DA19" s="260"/>
      <c r="DB19" s="260"/>
      <c r="DC19" s="260"/>
      <c r="DD19" s="260"/>
      <c r="DE19" s="260"/>
      <c r="DF19" s="260"/>
      <c r="DG19" s="260"/>
      <c r="DH19" s="260"/>
      <c r="DI19" s="261"/>
    </row>
    <row r="20" spans="1:123">
      <c r="A20" s="259"/>
      <c r="B20" s="260"/>
      <c r="C20" s="260"/>
      <c r="D20" s="261"/>
      <c r="E20" s="259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1"/>
      <c r="U20" s="259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1"/>
      <c r="AG20" s="259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1"/>
      <c r="AU20" s="259" t="s">
        <v>324</v>
      </c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1"/>
      <c r="BI20" s="259" t="s">
        <v>326</v>
      </c>
      <c r="BJ20" s="26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1"/>
      <c r="BW20" s="259" t="s">
        <v>327</v>
      </c>
      <c r="BX20" s="260"/>
      <c r="BY20" s="260"/>
      <c r="BZ20" s="260"/>
      <c r="CA20" s="260"/>
      <c r="CB20" s="260"/>
      <c r="CC20" s="260"/>
      <c r="CD20" s="260"/>
      <c r="CE20" s="260"/>
      <c r="CF20" s="260"/>
      <c r="CG20" s="260"/>
      <c r="CH20" s="260"/>
      <c r="CI20" s="260"/>
      <c r="CJ20" s="261"/>
      <c r="CK20" s="259" t="s">
        <v>328</v>
      </c>
      <c r="CL20" s="260"/>
      <c r="CM20" s="260"/>
      <c r="CN20" s="260"/>
      <c r="CO20" s="260"/>
      <c r="CP20" s="260"/>
      <c r="CQ20" s="260"/>
      <c r="CR20" s="260"/>
      <c r="CS20" s="260"/>
      <c r="CT20" s="260"/>
      <c r="CU20" s="261"/>
      <c r="CV20" s="259" t="s">
        <v>329</v>
      </c>
      <c r="CW20" s="260"/>
      <c r="CX20" s="260"/>
      <c r="CY20" s="260"/>
      <c r="CZ20" s="260"/>
      <c r="DA20" s="260"/>
      <c r="DB20" s="260"/>
      <c r="DC20" s="260"/>
      <c r="DD20" s="260"/>
      <c r="DE20" s="260"/>
      <c r="DF20" s="260"/>
      <c r="DG20" s="260"/>
      <c r="DH20" s="260"/>
      <c r="DI20" s="261"/>
    </row>
    <row r="21" spans="1:123">
      <c r="A21" s="259"/>
      <c r="B21" s="260"/>
      <c r="C21" s="260"/>
      <c r="D21" s="261"/>
      <c r="E21" s="259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1"/>
      <c r="U21" s="259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1"/>
      <c r="AG21" s="259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1"/>
      <c r="AU21" s="259" t="s">
        <v>330</v>
      </c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1"/>
      <c r="BI21" s="259" t="s">
        <v>331</v>
      </c>
      <c r="BJ21" s="260"/>
      <c r="BK21" s="260"/>
      <c r="BL21" s="260"/>
      <c r="BM21" s="260"/>
      <c r="BN21" s="260"/>
      <c r="BO21" s="260"/>
      <c r="BP21" s="260"/>
      <c r="BQ21" s="260"/>
      <c r="BR21" s="260"/>
      <c r="BS21" s="260"/>
      <c r="BT21" s="260"/>
      <c r="BU21" s="260"/>
      <c r="BV21" s="261"/>
      <c r="BW21" s="259" t="s">
        <v>331</v>
      </c>
      <c r="BX21" s="260"/>
      <c r="BY21" s="260"/>
      <c r="BZ21" s="260"/>
      <c r="CA21" s="260"/>
      <c r="CB21" s="260"/>
      <c r="CC21" s="260"/>
      <c r="CD21" s="260"/>
      <c r="CE21" s="260"/>
      <c r="CF21" s="260"/>
      <c r="CG21" s="260"/>
      <c r="CH21" s="260"/>
      <c r="CI21" s="260"/>
      <c r="CJ21" s="261"/>
      <c r="CK21" s="259"/>
      <c r="CL21" s="260"/>
      <c r="CM21" s="260"/>
      <c r="CN21" s="260"/>
      <c r="CO21" s="260"/>
      <c r="CP21" s="260"/>
      <c r="CQ21" s="260"/>
      <c r="CR21" s="260"/>
      <c r="CS21" s="260"/>
      <c r="CT21" s="260"/>
      <c r="CU21" s="261"/>
      <c r="CV21" s="259"/>
      <c r="CW21" s="260"/>
      <c r="CX21" s="260"/>
      <c r="CY21" s="260"/>
      <c r="CZ21" s="260"/>
      <c r="DA21" s="260"/>
      <c r="DB21" s="260"/>
      <c r="DC21" s="260"/>
      <c r="DD21" s="260"/>
      <c r="DE21" s="260"/>
      <c r="DF21" s="260"/>
      <c r="DG21" s="260"/>
      <c r="DH21" s="260"/>
      <c r="DI21" s="261"/>
    </row>
    <row r="22" spans="1:123">
      <c r="A22" s="262">
        <v>1</v>
      </c>
      <c r="B22" s="263"/>
      <c r="C22" s="263"/>
      <c r="D22" s="264"/>
      <c r="E22" s="262">
        <v>2</v>
      </c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4"/>
      <c r="U22" s="262">
        <v>3</v>
      </c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4"/>
      <c r="AG22" s="262">
        <v>4</v>
      </c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4"/>
      <c r="AU22" s="262">
        <v>5</v>
      </c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4"/>
      <c r="BI22" s="262">
        <v>6</v>
      </c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4"/>
      <c r="BW22" s="262">
        <v>7</v>
      </c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4"/>
      <c r="CK22" s="262">
        <v>8</v>
      </c>
      <c r="CL22" s="263"/>
      <c r="CM22" s="263"/>
      <c r="CN22" s="263"/>
      <c r="CO22" s="263"/>
      <c r="CP22" s="263"/>
      <c r="CQ22" s="263"/>
      <c r="CR22" s="263"/>
      <c r="CS22" s="263"/>
      <c r="CT22" s="263"/>
      <c r="CU22" s="264"/>
      <c r="CV22" s="262">
        <v>10</v>
      </c>
      <c r="CW22" s="263"/>
      <c r="CX22" s="263"/>
      <c r="CY22" s="263"/>
      <c r="CZ22" s="263"/>
      <c r="DA22" s="263"/>
      <c r="DB22" s="263"/>
      <c r="DC22" s="263"/>
      <c r="DD22" s="263"/>
      <c r="DE22" s="263"/>
      <c r="DF22" s="263"/>
      <c r="DG22" s="263"/>
      <c r="DH22" s="263"/>
      <c r="DI22" s="264"/>
    </row>
    <row r="23" spans="1:123" ht="27.75" customHeight="1">
      <c r="A23" s="253"/>
      <c r="B23" s="254"/>
      <c r="C23" s="254"/>
      <c r="D23" s="255"/>
      <c r="E23" s="256" t="s">
        <v>474</v>
      </c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8"/>
      <c r="U23" s="250">
        <v>1</v>
      </c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2"/>
      <c r="AG23" s="250">
        <f t="shared" ref="AG23:AG24" si="0">AU23+BI23+BW23</f>
        <v>46901.61</v>
      </c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2"/>
      <c r="AU23" s="244">
        <v>35121.29</v>
      </c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6"/>
      <c r="BI23" s="244">
        <v>8780.32</v>
      </c>
      <c r="BJ23" s="245"/>
      <c r="BK23" s="245"/>
      <c r="BL23" s="245"/>
      <c r="BM23" s="245"/>
      <c r="BN23" s="245"/>
      <c r="BO23" s="245"/>
      <c r="BP23" s="245"/>
      <c r="BQ23" s="245"/>
      <c r="BR23" s="245"/>
      <c r="BS23" s="245"/>
      <c r="BT23" s="245"/>
      <c r="BU23" s="245"/>
      <c r="BV23" s="246"/>
      <c r="BW23" s="244">
        <v>3000</v>
      </c>
      <c r="BX23" s="245"/>
      <c r="BY23" s="245"/>
      <c r="BZ23" s="245"/>
      <c r="CA23" s="245"/>
      <c r="CB23" s="245"/>
      <c r="CC23" s="245"/>
      <c r="CD23" s="245"/>
      <c r="CE23" s="245"/>
      <c r="CF23" s="245"/>
      <c r="CG23" s="245"/>
      <c r="CH23" s="245"/>
      <c r="CI23" s="245"/>
      <c r="CJ23" s="246"/>
      <c r="CK23" s="244"/>
      <c r="CL23" s="245"/>
      <c r="CM23" s="245"/>
      <c r="CN23" s="245"/>
      <c r="CO23" s="245"/>
      <c r="CP23" s="245"/>
      <c r="CQ23" s="245"/>
      <c r="CR23" s="245"/>
      <c r="CS23" s="245"/>
      <c r="CT23" s="245"/>
      <c r="CU23" s="246"/>
      <c r="CV23" s="244">
        <f t="shared" ref="CV23" si="1">AG23*U23*12</f>
        <v>562819.32000000007</v>
      </c>
      <c r="CW23" s="245"/>
      <c r="CX23" s="245"/>
      <c r="CY23" s="245"/>
      <c r="CZ23" s="245"/>
      <c r="DA23" s="245"/>
      <c r="DB23" s="245"/>
      <c r="DC23" s="245"/>
      <c r="DD23" s="245"/>
      <c r="DE23" s="245"/>
      <c r="DF23" s="245"/>
      <c r="DG23" s="245"/>
      <c r="DH23" s="245"/>
      <c r="DI23" s="246"/>
    </row>
    <row r="24" spans="1:123">
      <c r="A24" s="253"/>
      <c r="B24" s="254"/>
      <c r="C24" s="254"/>
      <c r="D24" s="255"/>
      <c r="E24" s="256" t="s">
        <v>475</v>
      </c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8"/>
      <c r="U24" s="250">
        <v>16.25</v>
      </c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2"/>
      <c r="AG24" s="250">
        <f t="shared" si="0"/>
        <v>33944.879999999997</v>
      </c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2"/>
      <c r="AU24" s="244">
        <v>9109.83</v>
      </c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6"/>
      <c r="BI24" s="244">
        <v>2277.4499999999998</v>
      </c>
      <c r="BJ24" s="245"/>
      <c r="BK24" s="245"/>
      <c r="BL24" s="245"/>
      <c r="BM24" s="245"/>
      <c r="BN24" s="245"/>
      <c r="BO24" s="245"/>
      <c r="BP24" s="245"/>
      <c r="BQ24" s="245"/>
      <c r="BR24" s="245"/>
      <c r="BS24" s="245"/>
      <c r="BT24" s="245"/>
      <c r="BU24" s="245"/>
      <c r="BV24" s="246"/>
      <c r="BW24" s="244">
        <v>22557.599999999999</v>
      </c>
      <c r="BX24" s="245"/>
      <c r="BY24" s="245"/>
      <c r="BZ24" s="245"/>
      <c r="CA24" s="245"/>
      <c r="CB24" s="245"/>
      <c r="CC24" s="245"/>
      <c r="CD24" s="245"/>
      <c r="CE24" s="245"/>
      <c r="CF24" s="245"/>
      <c r="CG24" s="245"/>
      <c r="CH24" s="245"/>
      <c r="CI24" s="245"/>
      <c r="CJ24" s="246"/>
      <c r="CK24" s="244"/>
      <c r="CL24" s="245"/>
      <c r="CM24" s="245"/>
      <c r="CN24" s="245"/>
      <c r="CO24" s="245"/>
      <c r="CP24" s="245"/>
      <c r="CQ24" s="245"/>
      <c r="CR24" s="245"/>
      <c r="CS24" s="245"/>
      <c r="CT24" s="245"/>
      <c r="CU24" s="246"/>
      <c r="CV24" s="244">
        <f>AG24*U24*12-0.92</f>
        <v>6619250.6799999997</v>
      </c>
      <c r="CW24" s="245"/>
      <c r="CX24" s="245"/>
      <c r="CY24" s="245"/>
      <c r="CZ24" s="245"/>
      <c r="DA24" s="245"/>
      <c r="DB24" s="245"/>
      <c r="DC24" s="245"/>
      <c r="DD24" s="245"/>
      <c r="DE24" s="245"/>
      <c r="DF24" s="245"/>
      <c r="DG24" s="245"/>
      <c r="DH24" s="245"/>
      <c r="DI24" s="246"/>
    </row>
    <row r="25" spans="1:123" ht="24.75" customHeight="1">
      <c r="A25" s="253"/>
      <c r="B25" s="254"/>
      <c r="C25" s="254"/>
      <c r="D25" s="255"/>
      <c r="E25" s="256" t="s">
        <v>476</v>
      </c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8"/>
      <c r="U25" s="250">
        <v>22.5</v>
      </c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2"/>
      <c r="AG25" s="250">
        <f>AU25+BI25+BW25</f>
        <v>15279</v>
      </c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2"/>
      <c r="AU25" s="244">
        <v>5971.66</v>
      </c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6"/>
      <c r="BI25" s="244"/>
      <c r="BJ25" s="245"/>
      <c r="BK25" s="245"/>
      <c r="BL25" s="245"/>
      <c r="BM25" s="245"/>
      <c r="BN25" s="245"/>
      <c r="BO25" s="245"/>
      <c r="BP25" s="245"/>
      <c r="BQ25" s="245"/>
      <c r="BR25" s="245"/>
      <c r="BS25" s="245"/>
      <c r="BT25" s="245"/>
      <c r="BU25" s="245"/>
      <c r="BV25" s="246"/>
      <c r="BW25" s="244">
        <v>9307.34</v>
      </c>
      <c r="BX25" s="245"/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46"/>
      <c r="CK25" s="247"/>
      <c r="CL25" s="248"/>
      <c r="CM25" s="248"/>
      <c r="CN25" s="248"/>
      <c r="CO25" s="248"/>
      <c r="CP25" s="248"/>
      <c r="CQ25" s="248"/>
      <c r="CR25" s="248"/>
      <c r="CS25" s="248"/>
      <c r="CT25" s="248"/>
      <c r="CU25" s="249"/>
      <c r="CV25" s="244">
        <f>AG25*U25*12</f>
        <v>4125330</v>
      </c>
      <c r="CW25" s="245"/>
      <c r="CX25" s="245"/>
      <c r="CY25" s="245"/>
      <c r="CZ25" s="245"/>
      <c r="DA25" s="245"/>
      <c r="DB25" s="245"/>
      <c r="DC25" s="245"/>
      <c r="DD25" s="245"/>
      <c r="DE25" s="245"/>
      <c r="DF25" s="245"/>
      <c r="DG25" s="245"/>
      <c r="DH25" s="245"/>
      <c r="DI25" s="246"/>
    </row>
    <row r="26" spans="1:123">
      <c r="A26" s="250" t="s">
        <v>332</v>
      </c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2"/>
      <c r="U26" s="278" t="s">
        <v>38</v>
      </c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80"/>
      <c r="AG26" s="250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2"/>
      <c r="AU26" s="271" t="s">
        <v>38</v>
      </c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3"/>
      <c r="BI26" s="271" t="s">
        <v>38</v>
      </c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3"/>
      <c r="BW26" s="271" t="s">
        <v>38</v>
      </c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3"/>
      <c r="CK26" s="274" t="s">
        <v>38</v>
      </c>
      <c r="CL26" s="275"/>
      <c r="CM26" s="275"/>
      <c r="CN26" s="275"/>
      <c r="CO26" s="275"/>
      <c r="CP26" s="275"/>
      <c r="CQ26" s="275"/>
      <c r="CR26" s="275"/>
      <c r="CS26" s="275"/>
      <c r="CT26" s="275"/>
      <c r="CU26" s="276"/>
      <c r="CV26" s="244">
        <f>CV23+CV24+CV25</f>
        <v>11307400</v>
      </c>
      <c r="CW26" s="245"/>
      <c r="CX26" s="245"/>
      <c r="CY26" s="245"/>
      <c r="CZ26" s="245"/>
      <c r="DA26" s="245"/>
      <c r="DB26" s="245"/>
      <c r="DC26" s="245"/>
      <c r="DD26" s="245"/>
      <c r="DE26" s="245"/>
      <c r="DF26" s="245"/>
      <c r="DG26" s="245"/>
      <c r="DH26" s="245"/>
      <c r="DI26" s="246"/>
    </row>
    <row r="28" spans="1:123">
      <c r="DF28" s="277"/>
      <c r="DG28" s="277"/>
      <c r="DH28" s="277"/>
      <c r="DI28" s="277"/>
      <c r="DJ28" s="277"/>
      <c r="DK28" s="277"/>
      <c r="DL28" s="277"/>
      <c r="DM28" s="277"/>
      <c r="DN28" s="277"/>
      <c r="DO28" s="277"/>
      <c r="DP28" s="277"/>
      <c r="DQ28" s="277"/>
      <c r="DR28" s="277"/>
      <c r="DS28" s="277"/>
    </row>
  </sheetData>
  <mergeCells count="92">
    <mergeCell ref="BW26:CJ26"/>
    <mergeCell ref="CK26:CU26"/>
    <mergeCell ref="CV26:DI26"/>
    <mergeCell ref="DF28:DS28"/>
    <mergeCell ref="A26:T26"/>
    <mergeCell ref="U26:AF26"/>
    <mergeCell ref="AG26:AT26"/>
    <mergeCell ref="AU26:BH26"/>
    <mergeCell ref="BI26:BV26"/>
    <mergeCell ref="A25:D25"/>
    <mergeCell ref="E25:T25"/>
    <mergeCell ref="A17:D17"/>
    <mergeCell ref="E17:T17"/>
    <mergeCell ref="U17:AF17"/>
    <mergeCell ref="A19:D19"/>
    <mergeCell ref="E19:T19"/>
    <mergeCell ref="U19:AF19"/>
    <mergeCell ref="A18:D18"/>
    <mergeCell ref="E18:T18"/>
    <mergeCell ref="U18:AF18"/>
    <mergeCell ref="A21:D21"/>
    <mergeCell ref="E21:T21"/>
    <mergeCell ref="U21:AF21"/>
    <mergeCell ref="A22:D22"/>
    <mergeCell ref="E22:T22"/>
    <mergeCell ref="AG18:AT18"/>
    <mergeCell ref="A5:DS5"/>
    <mergeCell ref="A6:DS6"/>
    <mergeCell ref="A9:DS9"/>
    <mergeCell ref="T11:DS11"/>
    <mergeCell ref="AH13:DS13"/>
    <mergeCell ref="A15:DS15"/>
    <mergeCell ref="AG17:CJ17"/>
    <mergeCell ref="AU18:CJ18"/>
    <mergeCell ref="CK17:CU17"/>
    <mergeCell ref="CV17:DI17"/>
    <mergeCell ref="CK18:CU18"/>
    <mergeCell ref="CV18:DI18"/>
    <mergeCell ref="A7:DS7"/>
    <mergeCell ref="CK19:CU19"/>
    <mergeCell ref="CV19:DI19"/>
    <mergeCell ref="A20:D20"/>
    <mergeCell ref="E20:T20"/>
    <mergeCell ref="U20:AF20"/>
    <mergeCell ref="AG20:AT20"/>
    <mergeCell ref="AU20:BH20"/>
    <mergeCell ref="BI20:BV20"/>
    <mergeCell ref="BW20:CJ20"/>
    <mergeCell ref="CK20:CU20"/>
    <mergeCell ref="CV20:DI20"/>
    <mergeCell ref="AU19:BH19"/>
    <mergeCell ref="BI19:BV19"/>
    <mergeCell ref="BW19:CJ19"/>
    <mergeCell ref="AG19:AT19"/>
    <mergeCell ref="CV21:DI21"/>
    <mergeCell ref="BW22:CJ22"/>
    <mergeCell ref="CK22:CU22"/>
    <mergeCell ref="CV22:DI22"/>
    <mergeCell ref="BI22:BV22"/>
    <mergeCell ref="BI21:BV21"/>
    <mergeCell ref="BW21:CJ21"/>
    <mergeCell ref="CK21:CU21"/>
    <mergeCell ref="AG21:AT21"/>
    <mergeCell ref="AU21:BH21"/>
    <mergeCell ref="U22:AF22"/>
    <mergeCell ref="AG22:AT22"/>
    <mergeCell ref="AU22:BH22"/>
    <mergeCell ref="A23:D23"/>
    <mergeCell ref="E23:T23"/>
    <mergeCell ref="U23:AF23"/>
    <mergeCell ref="AG23:AT23"/>
    <mergeCell ref="CK23:CU23"/>
    <mergeCell ref="A24:D24"/>
    <mergeCell ref="E24:T24"/>
    <mergeCell ref="U24:AF24"/>
    <mergeCell ref="AG24:AT24"/>
    <mergeCell ref="AU24:BH24"/>
    <mergeCell ref="BW25:CJ25"/>
    <mergeCell ref="CK25:CU25"/>
    <mergeCell ref="AU23:BH23"/>
    <mergeCell ref="CV25:DI25"/>
    <mergeCell ref="U25:AF25"/>
    <mergeCell ref="AG25:AT25"/>
    <mergeCell ref="AU25:BH25"/>
    <mergeCell ref="BI25:BV25"/>
    <mergeCell ref="CV23:DI23"/>
    <mergeCell ref="BI24:BV24"/>
    <mergeCell ref="BW24:CJ24"/>
    <mergeCell ref="CK24:CU24"/>
    <mergeCell ref="CV24:DI24"/>
    <mergeCell ref="BI23:BV23"/>
    <mergeCell ref="BW23:CJ23"/>
  </mergeCells>
  <pageMargins left="0.31496062992125984" right="0.31496062992125984" top="0.74803149606299213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P57"/>
  <sheetViews>
    <sheetView topLeftCell="W1" workbookViewId="0">
      <selection activeCell="BQ53" sqref="BQ53:CB53"/>
    </sheetView>
  </sheetViews>
  <sheetFormatPr defaultRowHeight="12.75"/>
  <cols>
    <col min="1" max="2" width="1.42578125" style="1" customWidth="1"/>
    <col min="3" max="3" width="1" style="1" customWidth="1"/>
    <col min="4" max="4" width="1.42578125" style="1" hidden="1" customWidth="1"/>
    <col min="5" max="44" width="1.42578125" style="1" customWidth="1"/>
    <col min="45" max="45" width="0.85546875" style="1" customWidth="1"/>
    <col min="46" max="46" width="1.42578125" style="1" hidden="1" customWidth="1"/>
    <col min="47" max="47" width="0.28515625" style="1" customWidth="1"/>
    <col min="48" max="48" width="0.42578125" style="1" hidden="1" customWidth="1"/>
    <col min="49" max="49" width="1.42578125" style="1" hidden="1" customWidth="1"/>
    <col min="50" max="55" width="1.42578125" style="1" customWidth="1"/>
    <col min="56" max="56" width="0.28515625" style="1" customWidth="1"/>
    <col min="57" max="58" width="1.42578125" style="1" hidden="1" customWidth="1"/>
    <col min="59" max="64" width="1.42578125" style="1" customWidth="1"/>
    <col min="65" max="65" width="1.140625" style="1" customWidth="1"/>
    <col min="66" max="66" width="0.7109375" style="1" hidden="1" customWidth="1"/>
    <col min="67" max="67" width="1.42578125" style="1" hidden="1" customWidth="1"/>
    <col min="68" max="78" width="1.42578125" style="1" customWidth="1"/>
    <col min="79" max="80" width="1.42578125" style="1" hidden="1" customWidth="1"/>
    <col min="81" max="93" width="1.42578125" style="1" customWidth="1"/>
    <col min="94" max="94" width="9.140625" style="1"/>
    <col min="95" max="16384" width="9.140625" style="143"/>
  </cols>
  <sheetData>
    <row r="1" spans="1:94">
      <c r="A1" s="205" t="s">
        <v>333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</row>
    <row r="3" spans="1:94">
      <c r="A3" s="265" t="s">
        <v>190</v>
      </c>
      <c r="B3" s="266"/>
      <c r="C3" s="266"/>
      <c r="D3" s="267"/>
      <c r="E3" s="265" t="s">
        <v>334</v>
      </c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7"/>
      <c r="AJ3" s="265" t="s">
        <v>335</v>
      </c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7"/>
      <c r="AX3" s="265" t="s">
        <v>336</v>
      </c>
      <c r="AY3" s="266"/>
      <c r="AZ3" s="266"/>
      <c r="BA3" s="266"/>
      <c r="BB3" s="266"/>
      <c r="BC3" s="266"/>
      <c r="BD3" s="266"/>
      <c r="BE3" s="266"/>
      <c r="BF3" s="267"/>
      <c r="BG3" s="265" t="s">
        <v>336</v>
      </c>
      <c r="BH3" s="266"/>
      <c r="BI3" s="266"/>
      <c r="BJ3" s="266"/>
      <c r="BK3" s="266"/>
      <c r="BL3" s="266"/>
      <c r="BM3" s="266"/>
      <c r="BN3" s="266"/>
      <c r="BO3" s="267"/>
      <c r="BP3" s="265" t="s">
        <v>337</v>
      </c>
      <c r="BQ3" s="266"/>
      <c r="BR3" s="266"/>
      <c r="BS3" s="266"/>
      <c r="BT3" s="266"/>
      <c r="BU3" s="266"/>
      <c r="BV3" s="266"/>
      <c r="BW3" s="266"/>
      <c r="BX3" s="266"/>
      <c r="BY3" s="266"/>
      <c r="BZ3" s="266"/>
      <c r="CA3" s="266"/>
      <c r="CB3" s="267"/>
    </row>
    <row r="4" spans="1:94">
      <c r="A4" s="259" t="s">
        <v>193</v>
      </c>
      <c r="B4" s="260"/>
      <c r="C4" s="260"/>
      <c r="D4" s="261"/>
      <c r="E4" s="259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1"/>
      <c r="AJ4" s="259" t="s">
        <v>338</v>
      </c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1"/>
      <c r="AX4" s="259" t="s">
        <v>339</v>
      </c>
      <c r="AY4" s="260"/>
      <c r="AZ4" s="260"/>
      <c r="BA4" s="260"/>
      <c r="BB4" s="260"/>
      <c r="BC4" s="260"/>
      <c r="BD4" s="260"/>
      <c r="BE4" s="260"/>
      <c r="BF4" s="261"/>
      <c r="BG4" s="259" t="s">
        <v>340</v>
      </c>
      <c r="BH4" s="260"/>
      <c r="BI4" s="260"/>
      <c r="BJ4" s="260"/>
      <c r="BK4" s="260"/>
      <c r="BL4" s="260"/>
      <c r="BM4" s="260"/>
      <c r="BN4" s="260"/>
      <c r="BO4" s="261"/>
      <c r="BP4" s="259" t="s">
        <v>341</v>
      </c>
      <c r="BQ4" s="260"/>
      <c r="BR4" s="260"/>
      <c r="BS4" s="260"/>
      <c r="BT4" s="260"/>
      <c r="BU4" s="260"/>
      <c r="BV4" s="260"/>
      <c r="BW4" s="260"/>
      <c r="BX4" s="260"/>
      <c r="BY4" s="260"/>
      <c r="BZ4" s="260"/>
      <c r="CA4" s="260"/>
      <c r="CB4" s="261"/>
    </row>
    <row r="5" spans="1:94">
      <c r="A5" s="259"/>
      <c r="B5" s="260"/>
      <c r="C5" s="260"/>
      <c r="D5" s="261"/>
      <c r="E5" s="259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1"/>
      <c r="AJ5" s="259" t="s">
        <v>342</v>
      </c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1"/>
      <c r="AX5" s="259" t="s">
        <v>343</v>
      </c>
      <c r="AY5" s="260"/>
      <c r="AZ5" s="260"/>
      <c r="BA5" s="260"/>
      <c r="BB5" s="260"/>
      <c r="BC5" s="260"/>
      <c r="BD5" s="260"/>
      <c r="BE5" s="260"/>
      <c r="BF5" s="261"/>
      <c r="BG5" s="259"/>
      <c r="BH5" s="260"/>
      <c r="BI5" s="260"/>
      <c r="BJ5" s="260"/>
      <c r="BK5" s="260"/>
      <c r="BL5" s="260"/>
      <c r="BM5" s="260"/>
      <c r="BN5" s="260"/>
      <c r="BO5" s="261"/>
      <c r="BP5" s="259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1"/>
    </row>
    <row r="6" spans="1:94">
      <c r="A6" s="282"/>
      <c r="B6" s="283"/>
      <c r="C6" s="283"/>
      <c r="D6" s="284"/>
      <c r="E6" s="282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4"/>
      <c r="AJ6" s="282" t="s">
        <v>344</v>
      </c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4"/>
      <c r="AX6" s="282"/>
      <c r="AY6" s="283"/>
      <c r="AZ6" s="283"/>
      <c r="BA6" s="283"/>
      <c r="BB6" s="283"/>
      <c r="BC6" s="283"/>
      <c r="BD6" s="283"/>
      <c r="BE6" s="283"/>
      <c r="BF6" s="284"/>
      <c r="BG6" s="282"/>
      <c r="BH6" s="283"/>
      <c r="BI6" s="283"/>
      <c r="BJ6" s="283"/>
      <c r="BK6" s="283"/>
      <c r="BL6" s="283"/>
      <c r="BM6" s="283"/>
      <c r="BN6" s="283"/>
      <c r="BO6" s="284"/>
      <c r="BP6" s="282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4"/>
    </row>
    <row r="7" spans="1:94">
      <c r="A7" s="282">
        <v>1</v>
      </c>
      <c r="B7" s="283"/>
      <c r="C7" s="283"/>
      <c r="D7" s="284"/>
      <c r="E7" s="282">
        <v>2</v>
      </c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4"/>
      <c r="AJ7" s="282">
        <v>3</v>
      </c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4"/>
      <c r="AX7" s="282">
        <v>4</v>
      </c>
      <c r="AY7" s="283"/>
      <c r="AZ7" s="283"/>
      <c r="BA7" s="283"/>
      <c r="BB7" s="283"/>
      <c r="BC7" s="283"/>
      <c r="BD7" s="283"/>
      <c r="BE7" s="283"/>
      <c r="BF7" s="284"/>
      <c r="BG7" s="282">
        <v>5</v>
      </c>
      <c r="BH7" s="283"/>
      <c r="BI7" s="283"/>
      <c r="BJ7" s="283"/>
      <c r="BK7" s="283"/>
      <c r="BL7" s="283"/>
      <c r="BM7" s="283"/>
      <c r="BN7" s="283"/>
      <c r="BO7" s="284"/>
      <c r="BP7" s="282">
        <v>6</v>
      </c>
      <c r="BQ7" s="283"/>
      <c r="BR7" s="283"/>
      <c r="BS7" s="283"/>
      <c r="BT7" s="283"/>
      <c r="BU7" s="283"/>
      <c r="BV7" s="283"/>
      <c r="BW7" s="283"/>
      <c r="BX7" s="283"/>
      <c r="BY7" s="283"/>
      <c r="BZ7" s="283"/>
      <c r="CA7" s="283"/>
      <c r="CB7" s="284"/>
    </row>
    <row r="8" spans="1:94">
      <c r="A8" s="297"/>
      <c r="B8" s="298"/>
      <c r="C8" s="298"/>
      <c r="D8" s="299"/>
      <c r="E8" s="297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9"/>
      <c r="AJ8" s="321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3"/>
      <c r="AX8" s="321"/>
      <c r="AY8" s="322"/>
      <c r="AZ8" s="322"/>
      <c r="BA8" s="322"/>
      <c r="BB8" s="322"/>
      <c r="BC8" s="322"/>
      <c r="BD8" s="322"/>
      <c r="BE8" s="322"/>
      <c r="BF8" s="323"/>
      <c r="BG8" s="321"/>
      <c r="BH8" s="322"/>
      <c r="BI8" s="322"/>
      <c r="BJ8" s="322"/>
      <c r="BK8" s="322"/>
      <c r="BL8" s="322"/>
      <c r="BM8" s="322"/>
      <c r="BN8" s="322"/>
      <c r="BO8" s="323"/>
      <c r="BP8" s="321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3"/>
    </row>
    <row r="9" spans="1:94">
      <c r="A9" s="297"/>
      <c r="B9" s="298"/>
      <c r="C9" s="298"/>
      <c r="D9" s="299"/>
      <c r="E9" s="297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9"/>
      <c r="AJ9" s="321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3"/>
      <c r="AX9" s="321"/>
      <c r="AY9" s="322"/>
      <c r="AZ9" s="322"/>
      <c r="BA9" s="322"/>
      <c r="BB9" s="322"/>
      <c r="BC9" s="322"/>
      <c r="BD9" s="322"/>
      <c r="BE9" s="322"/>
      <c r="BF9" s="323"/>
      <c r="BG9" s="321"/>
      <c r="BH9" s="322"/>
      <c r="BI9" s="322"/>
      <c r="BJ9" s="322"/>
      <c r="BK9" s="322"/>
      <c r="BL9" s="322"/>
      <c r="BM9" s="322"/>
      <c r="BN9" s="322"/>
      <c r="BO9" s="323"/>
      <c r="BP9" s="321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3"/>
    </row>
    <row r="10" spans="1:94">
      <c r="A10" s="297"/>
      <c r="B10" s="298"/>
      <c r="C10" s="298"/>
      <c r="D10" s="299"/>
      <c r="E10" s="250" t="s">
        <v>332</v>
      </c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2"/>
      <c r="AJ10" s="312" t="s">
        <v>38</v>
      </c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4"/>
      <c r="AX10" s="312" t="s">
        <v>38</v>
      </c>
      <c r="AY10" s="313"/>
      <c r="AZ10" s="313"/>
      <c r="BA10" s="313"/>
      <c r="BB10" s="313"/>
      <c r="BC10" s="313"/>
      <c r="BD10" s="313"/>
      <c r="BE10" s="313"/>
      <c r="BF10" s="314"/>
      <c r="BG10" s="312" t="s">
        <v>38</v>
      </c>
      <c r="BH10" s="313"/>
      <c r="BI10" s="313"/>
      <c r="BJ10" s="313"/>
      <c r="BK10" s="313"/>
      <c r="BL10" s="313"/>
      <c r="BM10" s="313"/>
      <c r="BN10" s="313"/>
      <c r="BO10" s="314"/>
      <c r="BP10" s="321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3"/>
    </row>
    <row r="12" spans="1:94">
      <c r="A12" s="205" t="s">
        <v>345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</row>
    <row r="14" spans="1:94">
      <c r="A14" s="265" t="s">
        <v>190</v>
      </c>
      <c r="B14" s="266"/>
      <c r="C14" s="266"/>
      <c r="D14" s="267"/>
      <c r="E14" s="265" t="s">
        <v>334</v>
      </c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7"/>
      <c r="AJ14" s="265" t="s">
        <v>346</v>
      </c>
      <c r="AK14" s="266"/>
      <c r="AL14" s="266"/>
      <c r="AM14" s="266"/>
      <c r="AN14" s="266"/>
      <c r="AO14" s="266"/>
      <c r="AP14" s="266"/>
      <c r="AQ14" s="266"/>
      <c r="AR14" s="266"/>
      <c r="AS14" s="266"/>
      <c r="AT14" s="267"/>
      <c r="AU14" s="265" t="s">
        <v>336</v>
      </c>
      <c r="AV14" s="266"/>
      <c r="AW14" s="266"/>
      <c r="AX14" s="266"/>
      <c r="AY14" s="266"/>
      <c r="AZ14" s="266"/>
      <c r="BA14" s="266"/>
      <c r="BB14" s="266"/>
      <c r="BC14" s="266"/>
      <c r="BD14" s="267"/>
      <c r="BE14" s="265" t="s">
        <v>347</v>
      </c>
      <c r="BF14" s="266"/>
      <c r="BG14" s="266"/>
      <c r="BH14" s="266"/>
      <c r="BI14" s="266"/>
      <c r="BJ14" s="266"/>
      <c r="BK14" s="266"/>
      <c r="BL14" s="266"/>
      <c r="BM14" s="266"/>
      <c r="BN14" s="266"/>
      <c r="BO14" s="267"/>
      <c r="BP14" s="265" t="s">
        <v>337</v>
      </c>
      <c r="BQ14" s="266"/>
      <c r="BR14" s="266"/>
      <c r="BS14" s="266"/>
      <c r="BT14" s="266"/>
      <c r="BU14" s="266"/>
      <c r="BV14" s="266"/>
      <c r="BW14" s="266"/>
      <c r="BX14" s="266"/>
      <c r="BY14" s="266"/>
      <c r="BZ14" s="266"/>
      <c r="CA14" s="266"/>
      <c r="CB14" s="267"/>
    </row>
    <row r="15" spans="1:94">
      <c r="A15" s="259" t="s">
        <v>193</v>
      </c>
      <c r="B15" s="260"/>
      <c r="C15" s="260"/>
      <c r="D15" s="261"/>
      <c r="E15" s="259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1"/>
      <c r="AJ15" s="259" t="s">
        <v>339</v>
      </c>
      <c r="AK15" s="260"/>
      <c r="AL15" s="260"/>
      <c r="AM15" s="260"/>
      <c r="AN15" s="260"/>
      <c r="AO15" s="260"/>
      <c r="AP15" s="260"/>
      <c r="AQ15" s="260"/>
      <c r="AR15" s="260"/>
      <c r="AS15" s="260"/>
      <c r="AT15" s="261"/>
      <c r="AU15" s="259" t="s">
        <v>348</v>
      </c>
      <c r="AV15" s="260"/>
      <c r="AW15" s="260"/>
      <c r="AX15" s="260"/>
      <c r="AY15" s="260"/>
      <c r="AZ15" s="260"/>
      <c r="BA15" s="260"/>
      <c r="BB15" s="260"/>
      <c r="BC15" s="260"/>
      <c r="BD15" s="261"/>
      <c r="BE15" s="259" t="s">
        <v>349</v>
      </c>
      <c r="BF15" s="260"/>
      <c r="BG15" s="260"/>
      <c r="BH15" s="260"/>
      <c r="BI15" s="260"/>
      <c r="BJ15" s="260"/>
      <c r="BK15" s="260"/>
      <c r="BL15" s="260"/>
      <c r="BM15" s="260"/>
      <c r="BN15" s="260"/>
      <c r="BO15" s="261"/>
      <c r="BP15" s="259" t="s">
        <v>341</v>
      </c>
      <c r="BQ15" s="260"/>
      <c r="BR15" s="260"/>
      <c r="BS15" s="260"/>
      <c r="BT15" s="260"/>
      <c r="BU15" s="260"/>
      <c r="BV15" s="260"/>
      <c r="BW15" s="260"/>
      <c r="BX15" s="260"/>
      <c r="BY15" s="260"/>
      <c r="BZ15" s="260"/>
      <c r="CA15" s="260"/>
      <c r="CB15" s="261"/>
    </row>
    <row r="16" spans="1:94">
      <c r="A16" s="259"/>
      <c r="B16" s="260"/>
      <c r="C16" s="260"/>
      <c r="D16" s="261"/>
      <c r="E16" s="259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1"/>
      <c r="AJ16" s="259" t="s">
        <v>350</v>
      </c>
      <c r="AK16" s="260"/>
      <c r="AL16" s="260"/>
      <c r="AM16" s="260"/>
      <c r="AN16" s="260"/>
      <c r="AO16" s="260"/>
      <c r="AP16" s="260"/>
      <c r="AQ16" s="260"/>
      <c r="AR16" s="260"/>
      <c r="AS16" s="260"/>
      <c r="AT16" s="261"/>
      <c r="AU16" s="259" t="s">
        <v>351</v>
      </c>
      <c r="AV16" s="260"/>
      <c r="AW16" s="260"/>
      <c r="AX16" s="260"/>
      <c r="AY16" s="260"/>
      <c r="AZ16" s="260"/>
      <c r="BA16" s="260"/>
      <c r="BB16" s="260"/>
      <c r="BC16" s="260"/>
      <c r="BD16" s="261"/>
      <c r="BE16" s="259" t="s">
        <v>352</v>
      </c>
      <c r="BF16" s="260"/>
      <c r="BG16" s="260"/>
      <c r="BH16" s="260"/>
      <c r="BI16" s="260"/>
      <c r="BJ16" s="260"/>
      <c r="BK16" s="260"/>
      <c r="BL16" s="260"/>
      <c r="BM16" s="260"/>
      <c r="BN16" s="260"/>
      <c r="BO16" s="261"/>
      <c r="BP16" s="259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1"/>
    </row>
    <row r="17" spans="1:94">
      <c r="A17" s="282"/>
      <c r="B17" s="283"/>
      <c r="C17" s="283"/>
      <c r="D17" s="284"/>
      <c r="E17" s="282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4"/>
      <c r="AJ17" s="282" t="s">
        <v>353</v>
      </c>
      <c r="AK17" s="283"/>
      <c r="AL17" s="283"/>
      <c r="AM17" s="283"/>
      <c r="AN17" s="283"/>
      <c r="AO17" s="283"/>
      <c r="AP17" s="283"/>
      <c r="AQ17" s="283"/>
      <c r="AR17" s="283"/>
      <c r="AS17" s="283"/>
      <c r="AT17" s="284"/>
      <c r="AU17" s="282" t="s">
        <v>354</v>
      </c>
      <c r="AV17" s="283"/>
      <c r="AW17" s="283"/>
      <c r="AX17" s="283"/>
      <c r="AY17" s="283"/>
      <c r="AZ17" s="283"/>
      <c r="BA17" s="283"/>
      <c r="BB17" s="283"/>
      <c r="BC17" s="283"/>
      <c r="BD17" s="284"/>
      <c r="BE17" s="282" t="s">
        <v>355</v>
      </c>
      <c r="BF17" s="283"/>
      <c r="BG17" s="283"/>
      <c r="BH17" s="283"/>
      <c r="BI17" s="283"/>
      <c r="BJ17" s="283"/>
      <c r="BK17" s="283"/>
      <c r="BL17" s="283"/>
      <c r="BM17" s="283"/>
      <c r="BN17" s="283"/>
      <c r="BO17" s="284"/>
      <c r="BP17" s="282"/>
      <c r="BQ17" s="283"/>
      <c r="BR17" s="283"/>
      <c r="BS17" s="283"/>
      <c r="BT17" s="283"/>
      <c r="BU17" s="283"/>
      <c r="BV17" s="283"/>
      <c r="BW17" s="283"/>
      <c r="BX17" s="283"/>
      <c r="BY17" s="283"/>
      <c r="BZ17" s="283"/>
      <c r="CA17" s="283"/>
      <c r="CB17" s="284"/>
    </row>
    <row r="18" spans="1:94">
      <c r="A18" s="282">
        <v>1</v>
      </c>
      <c r="B18" s="283"/>
      <c r="C18" s="283"/>
      <c r="D18" s="284"/>
      <c r="E18" s="282">
        <v>2</v>
      </c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4"/>
      <c r="AJ18" s="282">
        <v>3</v>
      </c>
      <c r="AK18" s="283"/>
      <c r="AL18" s="283"/>
      <c r="AM18" s="283"/>
      <c r="AN18" s="283"/>
      <c r="AO18" s="283"/>
      <c r="AP18" s="283"/>
      <c r="AQ18" s="283"/>
      <c r="AR18" s="283"/>
      <c r="AS18" s="283"/>
      <c r="AT18" s="284"/>
      <c r="AU18" s="282">
        <v>4</v>
      </c>
      <c r="AV18" s="283"/>
      <c r="AW18" s="283"/>
      <c r="AX18" s="283"/>
      <c r="AY18" s="283"/>
      <c r="AZ18" s="283"/>
      <c r="BA18" s="283"/>
      <c r="BB18" s="283"/>
      <c r="BC18" s="283"/>
      <c r="BD18" s="284"/>
      <c r="BE18" s="282">
        <v>5</v>
      </c>
      <c r="BF18" s="283"/>
      <c r="BG18" s="283"/>
      <c r="BH18" s="283"/>
      <c r="BI18" s="283"/>
      <c r="BJ18" s="283"/>
      <c r="BK18" s="283"/>
      <c r="BL18" s="283"/>
      <c r="BM18" s="283"/>
      <c r="BN18" s="283"/>
      <c r="BO18" s="284"/>
      <c r="BP18" s="282">
        <v>6</v>
      </c>
      <c r="BQ18" s="283"/>
      <c r="BR18" s="283"/>
      <c r="BS18" s="283"/>
      <c r="BT18" s="283"/>
      <c r="BU18" s="283"/>
      <c r="BV18" s="283"/>
      <c r="BW18" s="283"/>
      <c r="BX18" s="283"/>
      <c r="BY18" s="283"/>
      <c r="BZ18" s="283"/>
      <c r="CA18" s="283"/>
      <c r="CB18" s="284"/>
    </row>
    <row r="19" spans="1:94">
      <c r="A19" s="297"/>
      <c r="B19" s="298"/>
      <c r="C19" s="298"/>
      <c r="D19" s="299"/>
      <c r="E19" s="297" t="s">
        <v>479</v>
      </c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9"/>
      <c r="AJ19" s="321">
        <v>2</v>
      </c>
      <c r="AK19" s="322"/>
      <c r="AL19" s="322"/>
      <c r="AM19" s="322"/>
      <c r="AN19" s="322"/>
      <c r="AO19" s="322"/>
      <c r="AP19" s="322"/>
      <c r="AQ19" s="322"/>
      <c r="AR19" s="322"/>
      <c r="AS19" s="322"/>
      <c r="AT19" s="323"/>
      <c r="AU19" s="321">
        <v>12</v>
      </c>
      <c r="AV19" s="322"/>
      <c r="AW19" s="322"/>
      <c r="AX19" s="322"/>
      <c r="AY19" s="322"/>
      <c r="AZ19" s="322"/>
      <c r="BA19" s="322"/>
      <c r="BB19" s="322"/>
      <c r="BC19" s="322"/>
      <c r="BD19" s="323"/>
      <c r="BE19" s="247">
        <v>50</v>
      </c>
      <c r="BF19" s="248"/>
      <c r="BG19" s="248"/>
      <c r="BH19" s="248"/>
      <c r="BI19" s="248"/>
      <c r="BJ19" s="248"/>
      <c r="BK19" s="248"/>
      <c r="BL19" s="248"/>
      <c r="BM19" s="248"/>
      <c r="BN19" s="248"/>
      <c r="BO19" s="249"/>
      <c r="BP19" s="247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9"/>
    </row>
    <row r="20" spans="1:94">
      <c r="A20" s="297"/>
      <c r="B20" s="298"/>
      <c r="C20" s="298"/>
      <c r="D20" s="299"/>
      <c r="E20" s="297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9"/>
      <c r="AJ20" s="321"/>
      <c r="AK20" s="322"/>
      <c r="AL20" s="322"/>
      <c r="AM20" s="322"/>
      <c r="AN20" s="322"/>
      <c r="AO20" s="322"/>
      <c r="AP20" s="322"/>
      <c r="AQ20" s="322"/>
      <c r="AR20" s="322"/>
      <c r="AS20" s="322"/>
      <c r="AT20" s="323"/>
      <c r="AU20" s="321"/>
      <c r="AV20" s="322"/>
      <c r="AW20" s="322"/>
      <c r="AX20" s="322"/>
      <c r="AY20" s="322"/>
      <c r="AZ20" s="322"/>
      <c r="BA20" s="322"/>
      <c r="BB20" s="322"/>
      <c r="BC20" s="322"/>
      <c r="BD20" s="323"/>
      <c r="BE20" s="247"/>
      <c r="BF20" s="248"/>
      <c r="BG20" s="248"/>
      <c r="BH20" s="248"/>
      <c r="BI20" s="248"/>
      <c r="BJ20" s="248"/>
      <c r="BK20" s="248"/>
      <c r="BL20" s="248"/>
      <c r="BM20" s="248"/>
      <c r="BN20" s="248"/>
      <c r="BO20" s="249"/>
      <c r="BP20" s="247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9"/>
    </row>
    <row r="21" spans="1:94">
      <c r="A21" s="297"/>
      <c r="B21" s="298"/>
      <c r="C21" s="298"/>
      <c r="D21" s="299"/>
      <c r="E21" s="250" t="s">
        <v>332</v>
      </c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2"/>
      <c r="AJ21" s="312" t="s">
        <v>38</v>
      </c>
      <c r="AK21" s="313"/>
      <c r="AL21" s="313"/>
      <c r="AM21" s="313"/>
      <c r="AN21" s="313"/>
      <c r="AO21" s="313"/>
      <c r="AP21" s="313"/>
      <c r="AQ21" s="313"/>
      <c r="AR21" s="313"/>
      <c r="AS21" s="313"/>
      <c r="AT21" s="314"/>
      <c r="AU21" s="312" t="s">
        <v>38</v>
      </c>
      <c r="AV21" s="313"/>
      <c r="AW21" s="313"/>
      <c r="AX21" s="313"/>
      <c r="AY21" s="313"/>
      <c r="AZ21" s="313"/>
      <c r="BA21" s="313"/>
      <c r="BB21" s="313"/>
      <c r="BC21" s="313"/>
      <c r="BD21" s="314"/>
      <c r="BE21" s="274" t="s">
        <v>38</v>
      </c>
      <c r="BF21" s="275"/>
      <c r="BG21" s="275"/>
      <c r="BH21" s="275"/>
      <c r="BI21" s="275"/>
      <c r="BJ21" s="275"/>
      <c r="BK21" s="275"/>
      <c r="BL21" s="275"/>
      <c r="BM21" s="275"/>
      <c r="BN21" s="275"/>
      <c r="BO21" s="276"/>
      <c r="BP21" s="247">
        <f>BP19</f>
        <v>0</v>
      </c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9"/>
    </row>
    <row r="23" spans="1:94">
      <c r="A23" s="205" t="s">
        <v>356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</row>
    <row r="24" spans="1:94">
      <c r="A24" s="205" t="s">
        <v>357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</row>
    <row r="25" spans="1:94">
      <c r="A25" s="205" t="s">
        <v>358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</row>
    <row r="27" spans="1:94">
      <c r="A27" s="265" t="s">
        <v>190</v>
      </c>
      <c r="B27" s="266"/>
      <c r="C27" s="266"/>
      <c r="D27" s="267"/>
      <c r="E27" s="265" t="s">
        <v>359</v>
      </c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7"/>
      <c r="BE27" s="318" t="s">
        <v>360</v>
      </c>
      <c r="BF27" s="319"/>
      <c r="BG27" s="319"/>
      <c r="BH27" s="319"/>
      <c r="BI27" s="319"/>
      <c r="BJ27" s="319"/>
      <c r="BK27" s="319"/>
      <c r="BL27" s="319"/>
      <c r="BM27" s="319"/>
      <c r="BN27" s="319"/>
      <c r="BO27" s="319"/>
      <c r="BP27" s="320"/>
      <c r="BQ27" s="265" t="s">
        <v>361</v>
      </c>
      <c r="BR27" s="266"/>
      <c r="BS27" s="266"/>
      <c r="BT27" s="266"/>
      <c r="BU27" s="266"/>
      <c r="BV27" s="266"/>
      <c r="BW27" s="266"/>
      <c r="BX27" s="266"/>
      <c r="BY27" s="266"/>
      <c r="BZ27" s="266"/>
      <c r="CA27" s="266"/>
      <c r="CB27" s="267"/>
    </row>
    <row r="28" spans="1:94">
      <c r="A28" s="259" t="s">
        <v>193</v>
      </c>
      <c r="B28" s="260"/>
      <c r="C28" s="260"/>
      <c r="D28" s="261"/>
      <c r="E28" s="259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1"/>
      <c r="BE28" s="315" t="s">
        <v>362</v>
      </c>
      <c r="BF28" s="316"/>
      <c r="BG28" s="316"/>
      <c r="BH28" s="316"/>
      <c r="BI28" s="316"/>
      <c r="BJ28" s="316"/>
      <c r="BK28" s="316"/>
      <c r="BL28" s="316"/>
      <c r="BM28" s="316"/>
      <c r="BN28" s="316"/>
      <c r="BO28" s="316"/>
      <c r="BP28" s="317"/>
      <c r="BQ28" s="259" t="s">
        <v>344</v>
      </c>
      <c r="BR28" s="260"/>
      <c r="BS28" s="260"/>
      <c r="BT28" s="260"/>
      <c r="BU28" s="260"/>
      <c r="BV28" s="260"/>
      <c r="BW28" s="260"/>
      <c r="BX28" s="260"/>
      <c r="BY28" s="260"/>
      <c r="BZ28" s="260"/>
      <c r="CA28" s="260"/>
      <c r="CB28" s="261"/>
    </row>
    <row r="29" spans="1:94">
      <c r="A29" s="259"/>
      <c r="B29" s="260"/>
      <c r="C29" s="260"/>
      <c r="D29" s="261"/>
      <c r="E29" s="259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260"/>
      <c r="BD29" s="261"/>
      <c r="BE29" s="315" t="s">
        <v>363</v>
      </c>
      <c r="BF29" s="316"/>
      <c r="BG29" s="316"/>
      <c r="BH29" s="316"/>
      <c r="BI29" s="316"/>
      <c r="BJ29" s="316"/>
      <c r="BK29" s="316"/>
      <c r="BL29" s="316"/>
      <c r="BM29" s="316"/>
      <c r="BN29" s="316"/>
      <c r="BO29" s="316"/>
      <c r="BP29" s="317"/>
      <c r="BQ29" s="259"/>
      <c r="BR29" s="260"/>
      <c r="BS29" s="260"/>
      <c r="BT29" s="260"/>
      <c r="BU29" s="260"/>
      <c r="BV29" s="260"/>
      <c r="BW29" s="260"/>
      <c r="BX29" s="260"/>
      <c r="BY29" s="260"/>
      <c r="BZ29" s="260"/>
      <c r="CA29" s="260"/>
      <c r="CB29" s="261"/>
    </row>
    <row r="30" spans="1:94">
      <c r="A30" s="282"/>
      <c r="B30" s="283"/>
      <c r="C30" s="283"/>
      <c r="D30" s="284"/>
      <c r="E30" s="282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4"/>
      <c r="BE30" s="312" t="s">
        <v>364</v>
      </c>
      <c r="BF30" s="313"/>
      <c r="BG30" s="313"/>
      <c r="BH30" s="313"/>
      <c r="BI30" s="313"/>
      <c r="BJ30" s="313"/>
      <c r="BK30" s="313"/>
      <c r="BL30" s="313"/>
      <c r="BM30" s="313"/>
      <c r="BN30" s="313"/>
      <c r="BO30" s="313"/>
      <c r="BP30" s="314"/>
      <c r="BQ30" s="282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4"/>
    </row>
    <row r="31" spans="1:94">
      <c r="A31" s="262">
        <v>1</v>
      </c>
      <c r="B31" s="263"/>
      <c r="C31" s="263"/>
      <c r="D31" s="264"/>
      <c r="E31" s="262">
        <v>2</v>
      </c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4"/>
      <c r="BE31" s="278">
        <v>3</v>
      </c>
      <c r="BF31" s="279"/>
      <c r="BG31" s="279"/>
      <c r="BH31" s="279"/>
      <c r="BI31" s="279"/>
      <c r="BJ31" s="279"/>
      <c r="BK31" s="279"/>
      <c r="BL31" s="279"/>
      <c r="BM31" s="279"/>
      <c r="BN31" s="279"/>
      <c r="BO31" s="279"/>
      <c r="BP31" s="280"/>
      <c r="BQ31" s="262">
        <v>4</v>
      </c>
      <c r="BR31" s="263"/>
      <c r="BS31" s="263"/>
      <c r="BT31" s="263"/>
      <c r="BU31" s="263"/>
      <c r="BV31" s="263"/>
      <c r="BW31" s="263"/>
      <c r="BX31" s="263"/>
      <c r="BY31" s="263"/>
      <c r="BZ31" s="263"/>
      <c r="CA31" s="263"/>
      <c r="CB31" s="264"/>
    </row>
    <row r="32" spans="1:94">
      <c r="A32" s="278">
        <v>1</v>
      </c>
      <c r="B32" s="279"/>
      <c r="C32" s="279"/>
      <c r="D32" s="280"/>
      <c r="E32" s="253" t="s">
        <v>365</v>
      </c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  <c r="BD32" s="255"/>
      <c r="BE32" s="271" t="s">
        <v>38</v>
      </c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3"/>
      <c r="BQ32" s="244">
        <f>BQ33</f>
        <v>2620772.0100000002</v>
      </c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6"/>
    </row>
    <row r="33" spans="1:80">
      <c r="A33" s="265" t="s">
        <v>206</v>
      </c>
      <c r="B33" s="266"/>
      <c r="C33" s="266"/>
      <c r="D33" s="267"/>
      <c r="E33" s="285" t="s">
        <v>42</v>
      </c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7"/>
      <c r="BE33" s="288">
        <v>11307400</v>
      </c>
      <c r="BF33" s="289"/>
      <c r="BG33" s="289"/>
      <c r="BH33" s="289"/>
      <c r="BI33" s="289"/>
      <c r="BJ33" s="289"/>
      <c r="BK33" s="289"/>
      <c r="BL33" s="289"/>
      <c r="BM33" s="289"/>
      <c r="BN33" s="289"/>
      <c r="BO33" s="289"/>
      <c r="BP33" s="290"/>
      <c r="BQ33" s="288">
        <f>BE33*22%-218.2+138987.1-115.8-200.8-5308.29</f>
        <v>2620772.0100000002</v>
      </c>
      <c r="BR33" s="289"/>
      <c r="BS33" s="289"/>
      <c r="BT33" s="289"/>
      <c r="BU33" s="289"/>
      <c r="BV33" s="289"/>
      <c r="BW33" s="289"/>
      <c r="BX33" s="289"/>
      <c r="BY33" s="289"/>
      <c r="BZ33" s="289"/>
      <c r="CA33" s="289"/>
      <c r="CB33" s="290"/>
    </row>
    <row r="34" spans="1:80">
      <c r="A34" s="282"/>
      <c r="B34" s="283"/>
      <c r="C34" s="283"/>
      <c r="D34" s="284"/>
      <c r="E34" s="291" t="s">
        <v>366</v>
      </c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3"/>
      <c r="BE34" s="247"/>
      <c r="BF34" s="248"/>
      <c r="BG34" s="248"/>
      <c r="BH34" s="248"/>
      <c r="BI34" s="248"/>
      <c r="BJ34" s="248"/>
      <c r="BK34" s="248"/>
      <c r="BL34" s="248"/>
      <c r="BM34" s="248"/>
      <c r="BN34" s="248"/>
      <c r="BO34" s="248"/>
      <c r="BP34" s="249"/>
      <c r="BQ34" s="247"/>
      <c r="BR34" s="248"/>
      <c r="BS34" s="248"/>
      <c r="BT34" s="248"/>
      <c r="BU34" s="248"/>
      <c r="BV34" s="248"/>
      <c r="BW34" s="248"/>
      <c r="BX34" s="248"/>
      <c r="BY34" s="248"/>
      <c r="BZ34" s="248"/>
      <c r="CA34" s="248"/>
      <c r="CB34" s="249"/>
    </row>
    <row r="35" spans="1:80">
      <c r="A35" s="278" t="s">
        <v>208</v>
      </c>
      <c r="B35" s="279"/>
      <c r="C35" s="279"/>
      <c r="D35" s="280"/>
      <c r="E35" s="309" t="s">
        <v>367</v>
      </c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310"/>
      <c r="BC35" s="310"/>
      <c r="BD35" s="311"/>
      <c r="BE35" s="244"/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46"/>
      <c r="BQ35" s="244"/>
      <c r="BR35" s="245"/>
      <c r="BS35" s="245"/>
      <c r="BT35" s="245"/>
      <c r="BU35" s="245"/>
      <c r="BV35" s="245"/>
      <c r="BW35" s="245"/>
      <c r="BX35" s="245"/>
      <c r="BY35" s="245"/>
      <c r="BZ35" s="245"/>
      <c r="CA35" s="245"/>
      <c r="CB35" s="246"/>
    </row>
    <row r="36" spans="1:80">
      <c r="A36" s="265" t="s">
        <v>210</v>
      </c>
      <c r="B36" s="266"/>
      <c r="C36" s="266"/>
      <c r="D36" s="267"/>
      <c r="E36" s="285" t="s">
        <v>368</v>
      </c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7"/>
      <c r="BE36" s="288"/>
      <c r="BF36" s="289"/>
      <c r="BG36" s="289"/>
      <c r="BH36" s="289"/>
      <c r="BI36" s="289"/>
      <c r="BJ36" s="289"/>
      <c r="BK36" s="289"/>
      <c r="BL36" s="289"/>
      <c r="BM36" s="289"/>
      <c r="BN36" s="289"/>
      <c r="BO36" s="289"/>
      <c r="BP36" s="290"/>
      <c r="BQ36" s="288"/>
      <c r="BR36" s="289"/>
      <c r="BS36" s="289"/>
      <c r="BT36" s="289"/>
      <c r="BU36" s="289"/>
      <c r="BV36" s="289"/>
      <c r="BW36" s="289"/>
      <c r="BX36" s="289"/>
      <c r="BY36" s="289"/>
      <c r="BZ36" s="289"/>
      <c r="CA36" s="289"/>
      <c r="CB36" s="290"/>
    </row>
    <row r="37" spans="1:80">
      <c r="A37" s="282"/>
      <c r="B37" s="283"/>
      <c r="C37" s="283"/>
      <c r="D37" s="284"/>
      <c r="E37" s="291" t="s">
        <v>369</v>
      </c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3"/>
      <c r="BE37" s="247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9"/>
      <c r="BQ37" s="247"/>
      <c r="BR37" s="248"/>
      <c r="BS37" s="248"/>
      <c r="BT37" s="248"/>
      <c r="BU37" s="248"/>
      <c r="BV37" s="248"/>
      <c r="BW37" s="248"/>
      <c r="BX37" s="248"/>
      <c r="BY37" s="248"/>
      <c r="BZ37" s="248"/>
      <c r="CA37" s="248"/>
      <c r="CB37" s="249"/>
    </row>
    <row r="38" spans="1:80">
      <c r="A38" s="265">
        <v>2</v>
      </c>
      <c r="B38" s="266"/>
      <c r="C38" s="266"/>
      <c r="D38" s="267"/>
      <c r="E38" s="294" t="s">
        <v>370</v>
      </c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5"/>
      <c r="AY38" s="295"/>
      <c r="AZ38" s="295"/>
      <c r="BA38" s="295"/>
      <c r="BB38" s="295"/>
      <c r="BC38" s="295"/>
      <c r="BD38" s="296"/>
      <c r="BE38" s="300" t="s">
        <v>38</v>
      </c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02"/>
      <c r="BQ38" s="288">
        <f>BQ40+BQ45</f>
        <v>350529.39999999997</v>
      </c>
      <c r="BR38" s="289"/>
      <c r="BS38" s="289"/>
      <c r="BT38" s="289"/>
      <c r="BU38" s="289"/>
      <c r="BV38" s="289"/>
      <c r="BW38" s="289"/>
      <c r="BX38" s="289"/>
      <c r="BY38" s="289"/>
      <c r="BZ38" s="289"/>
      <c r="CA38" s="289"/>
      <c r="CB38" s="290"/>
    </row>
    <row r="39" spans="1:80">
      <c r="A39" s="282"/>
      <c r="B39" s="283"/>
      <c r="C39" s="283"/>
      <c r="D39" s="284"/>
      <c r="E39" s="297" t="s">
        <v>371</v>
      </c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8"/>
      <c r="AW39" s="298"/>
      <c r="AX39" s="298"/>
      <c r="AY39" s="298"/>
      <c r="AZ39" s="298"/>
      <c r="BA39" s="298"/>
      <c r="BB39" s="298"/>
      <c r="BC39" s="298"/>
      <c r="BD39" s="299"/>
      <c r="BE39" s="274"/>
      <c r="BF39" s="275"/>
      <c r="BG39" s="275"/>
      <c r="BH39" s="275"/>
      <c r="BI39" s="275"/>
      <c r="BJ39" s="275"/>
      <c r="BK39" s="275"/>
      <c r="BL39" s="275"/>
      <c r="BM39" s="275"/>
      <c r="BN39" s="275"/>
      <c r="BO39" s="275"/>
      <c r="BP39" s="276"/>
      <c r="BQ39" s="247"/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9"/>
    </row>
    <row r="40" spans="1:80">
      <c r="A40" s="265" t="s">
        <v>372</v>
      </c>
      <c r="B40" s="266"/>
      <c r="C40" s="266"/>
      <c r="D40" s="267"/>
      <c r="E40" s="285" t="s">
        <v>42</v>
      </c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287"/>
      <c r="BE40" s="288">
        <f>BE33</f>
        <v>11307400</v>
      </c>
      <c r="BF40" s="289"/>
      <c r="BG40" s="289"/>
      <c r="BH40" s="289"/>
      <c r="BI40" s="289"/>
      <c r="BJ40" s="289"/>
      <c r="BK40" s="289"/>
      <c r="BL40" s="289"/>
      <c r="BM40" s="289"/>
      <c r="BN40" s="289"/>
      <c r="BO40" s="289"/>
      <c r="BP40" s="290"/>
      <c r="BQ40" s="288">
        <f>BE40*2.9%</f>
        <v>327914.59999999998</v>
      </c>
      <c r="BR40" s="289"/>
      <c r="BS40" s="289"/>
      <c r="BT40" s="289"/>
      <c r="BU40" s="289"/>
      <c r="BV40" s="289"/>
      <c r="BW40" s="289"/>
      <c r="BX40" s="289"/>
      <c r="BY40" s="289"/>
      <c r="BZ40" s="289"/>
      <c r="CA40" s="289"/>
      <c r="CB40" s="290"/>
    </row>
    <row r="41" spans="1:80">
      <c r="A41" s="259"/>
      <c r="B41" s="260"/>
      <c r="C41" s="260"/>
      <c r="D41" s="261"/>
      <c r="E41" s="306" t="s">
        <v>373</v>
      </c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307"/>
      <c r="AQ41" s="307"/>
      <c r="AR41" s="307"/>
      <c r="AS41" s="307"/>
      <c r="AT41" s="307"/>
      <c r="AU41" s="307"/>
      <c r="AV41" s="307"/>
      <c r="AW41" s="307"/>
      <c r="AX41" s="307"/>
      <c r="AY41" s="307"/>
      <c r="AZ41" s="307"/>
      <c r="BA41" s="307"/>
      <c r="BB41" s="307"/>
      <c r="BC41" s="307"/>
      <c r="BD41" s="308"/>
      <c r="BE41" s="303"/>
      <c r="BF41" s="304"/>
      <c r="BG41" s="304"/>
      <c r="BH41" s="304"/>
      <c r="BI41" s="304"/>
      <c r="BJ41" s="304"/>
      <c r="BK41" s="304"/>
      <c r="BL41" s="304"/>
      <c r="BM41" s="304"/>
      <c r="BN41" s="304"/>
      <c r="BO41" s="304"/>
      <c r="BP41" s="305"/>
      <c r="BQ41" s="303"/>
      <c r="BR41" s="304"/>
      <c r="BS41" s="304"/>
      <c r="BT41" s="304"/>
      <c r="BU41" s="304"/>
      <c r="BV41" s="304"/>
      <c r="BW41" s="304"/>
      <c r="BX41" s="304"/>
      <c r="BY41" s="304"/>
      <c r="BZ41" s="304"/>
      <c r="CA41" s="304"/>
      <c r="CB41" s="305"/>
    </row>
    <row r="42" spans="1:80">
      <c r="A42" s="282"/>
      <c r="B42" s="283"/>
      <c r="C42" s="283"/>
      <c r="D42" s="284"/>
      <c r="E42" s="291" t="s">
        <v>374</v>
      </c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3"/>
      <c r="BE42" s="247"/>
      <c r="BF42" s="248"/>
      <c r="BG42" s="248"/>
      <c r="BH42" s="248"/>
      <c r="BI42" s="248"/>
      <c r="BJ42" s="248"/>
      <c r="BK42" s="248"/>
      <c r="BL42" s="248"/>
      <c r="BM42" s="248"/>
      <c r="BN42" s="248"/>
      <c r="BO42" s="248"/>
      <c r="BP42" s="249"/>
      <c r="BQ42" s="247"/>
      <c r="BR42" s="248"/>
      <c r="BS42" s="248"/>
      <c r="BT42" s="248"/>
      <c r="BU42" s="248"/>
      <c r="BV42" s="248"/>
      <c r="BW42" s="248"/>
      <c r="BX42" s="248"/>
      <c r="BY42" s="248"/>
      <c r="BZ42" s="248"/>
      <c r="CA42" s="248"/>
      <c r="CB42" s="249"/>
    </row>
    <row r="43" spans="1:80">
      <c r="A43" s="265" t="s">
        <v>375</v>
      </c>
      <c r="B43" s="266"/>
      <c r="C43" s="266"/>
      <c r="D43" s="267"/>
      <c r="E43" s="285" t="s">
        <v>376</v>
      </c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286"/>
      <c r="AO43" s="286"/>
      <c r="AP43" s="286"/>
      <c r="AQ43" s="286"/>
      <c r="AR43" s="286"/>
      <c r="AS43" s="286"/>
      <c r="AT43" s="286"/>
      <c r="AU43" s="286"/>
      <c r="AV43" s="286"/>
      <c r="AW43" s="286"/>
      <c r="AX43" s="286"/>
      <c r="AY43" s="286"/>
      <c r="AZ43" s="286"/>
      <c r="BA43" s="286"/>
      <c r="BB43" s="286"/>
      <c r="BC43" s="286"/>
      <c r="BD43" s="287"/>
      <c r="BE43" s="288"/>
      <c r="BF43" s="289"/>
      <c r="BG43" s="289"/>
      <c r="BH43" s="289"/>
      <c r="BI43" s="289"/>
      <c r="BJ43" s="289"/>
      <c r="BK43" s="289"/>
      <c r="BL43" s="289"/>
      <c r="BM43" s="289"/>
      <c r="BN43" s="289"/>
      <c r="BO43" s="289"/>
      <c r="BP43" s="290"/>
      <c r="BQ43" s="288"/>
      <c r="BR43" s="289"/>
      <c r="BS43" s="289"/>
      <c r="BT43" s="289"/>
      <c r="BU43" s="289"/>
      <c r="BV43" s="289"/>
      <c r="BW43" s="289"/>
      <c r="BX43" s="289"/>
      <c r="BY43" s="289"/>
      <c r="BZ43" s="289"/>
      <c r="CA43" s="289"/>
      <c r="CB43" s="290"/>
    </row>
    <row r="44" spans="1:80">
      <c r="A44" s="282"/>
      <c r="B44" s="283"/>
      <c r="C44" s="283"/>
      <c r="D44" s="284"/>
      <c r="E44" s="291" t="s">
        <v>377</v>
      </c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3"/>
      <c r="BE44" s="247"/>
      <c r="BF44" s="248"/>
      <c r="BG44" s="248"/>
      <c r="BH44" s="248"/>
      <c r="BI44" s="248"/>
      <c r="BJ44" s="248"/>
      <c r="BK44" s="248"/>
      <c r="BL44" s="248"/>
      <c r="BM44" s="248"/>
      <c r="BN44" s="248"/>
      <c r="BO44" s="248"/>
      <c r="BP44" s="249"/>
      <c r="BQ44" s="247"/>
      <c r="BR44" s="248"/>
      <c r="BS44" s="248"/>
      <c r="BT44" s="248"/>
      <c r="BU44" s="248"/>
      <c r="BV44" s="248"/>
      <c r="BW44" s="248"/>
      <c r="BX44" s="248"/>
      <c r="BY44" s="248"/>
      <c r="BZ44" s="248"/>
      <c r="CA44" s="248"/>
      <c r="CB44" s="249"/>
    </row>
    <row r="45" spans="1:80">
      <c r="A45" s="265" t="s">
        <v>378</v>
      </c>
      <c r="B45" s="266"/>
      <c r="C45" s="266"/>
      <c r="D45" s="267"/>
      <c r="E45" s="285" t="s">
        <v>379</v>
      </c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6"/>
      <c r="BC45" s="286"/>
      <c r="BD45" s="287"/>
      <c r="BE45" s="288">
        <f>BE33</f>
        <v>11307400</v>
      </c>
      <c r="BF45" s="289"/>
      <c r="BG45" s="289"/>
      <c r="BH45" s="289"/>
      <c r="BI45" s="289"/>
      <c r="BJ45" s="289"/>
      <c r="BK45" s="289"/>
      <c r="BL45" s="289"/>
      <c r="BM45" s="289"/>
      <c r="BN45" s="289"/>
      <c r="BO45" s="289"/>
      <c r="BP45" s="290"/>
      <c r="BQ45" s="288">
        <f>BE45*0.2%</f>
        <v>22614.799999999999</v>
      </c>
      <c r="BR45" s="289"/>
      <c r="BS45" s="289"/>
      <c r="BT45" s="289"/>
      <c r="BU45" s="289"/>
      <c r="BV45" s="289"/>
      <c r="BW45" s="289"/>
      <c r="BX45" s="289"/>
      <c r="BY45" s="289"/>
      <c r="BZ45" s="289"/>
      <c r="CA45" s="289"/>
      <c r="CB45" s="290"/>
    </row>
    <row r="46" spans="1:80">
      <c r="A46" s="282"/>
      <c r="B46" s="283"/>
      <c r="C46" s="283"/>
      <c r="D46" s="284"/>
      <c r="E46" s="291" t="s">
        <v>380</v>
      </c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3"/>
      <c r="BE46" s="247"/>
      <c r="BF46" s="248"/>
      <c r="BG46" s="248"/>
      <c r="BH46" s="248"/>
      <c r="BI46" s="248"/>
      <c r="BJ46" s="248"/>
      <c r="BK46" s="248"/>
      <c r="BL46" s="248"/>
      <c r="BM46" s="248"/>
      <c r="BN46" s="248"/>
      <c r="BO46" s="248"/>
      <c r="BP46" s="249"/>
      <c r="BQ46" s="247"/>
      <c r="BR46" s="248"/>
      <c r="BS46" s="248"/>
      <c r="BT46" s="248"/>
      <c r="BU46" s="248"/>
      <c r="BV46" s="248"/>
      <c r="BW46" s="248"/>
      <c r="BX46" s="248"/>
      <c r="BY46" s="248"/>
      <c r="BZ46" s="248"/>
      <c r="CA46" s="248"/>
      <c r="CB46" s="249"/>
    </row>
    <row r="47" spans="1:80">
      <c r="A47" s="265" t="s">
        <v>381</v>
      </c>
      <c r="B47" s="266"/>
      <c r="C47" s="266"/>
      <c r="D47" s="267"/>
      <c r="E47" s="285" t="s">
        <v>379</v>
      </c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86"/>
      <c r="AT47" s="286"/>
      <c r="AU47" s="286"/>
      <c r="AV47" s="286"/>
      <c r="AW47" s="286"/>
      <c r="AX47" s="286"/>
      <c r="AY47" s="286"/>
      <c r="AZ47" s="286"/>
      <c r="BA47" s="286"/>
      <c r="BB47" s="286"/>
      <c r="BC47" s="286"/>
      <c r="BD47" s="287"/>
      <c r="BE47" s="288"/>
      <c r="BF47" s="289"/>
      <c r="BG47" s="289"/>
      <c r="BH47" s="289"/>
      <c r="BI47" s="289"/>
      <c r="BJ47" s="289"/>
      <c r="BK47" s="289"/>
      <c r="BL47" s="289"/>
      <c r="BM47" s="289"/>
      <c r="BN47" s="289"/>
      <c r="BO47" s="289"/>
      <c r="BP47" s="290"/>
      <c r="BQ47" s="288"/>
      <c r="BR47" s="289"/>
      <c r="BS47" s="289"/>
      <c r="BT47" s="289"/>
      <c r="BU47" s="289"/>
      <c r="BV47" s="289"/>
      <c r="BW47" s="289"/>
      <c r="BX47" s="289"/>
      <c r="BY47" s="289"/>
      <c r="BZ47" s="289"/>
      <c r="CA47" s="289"/>
      <c r="CB47" s="290"/>
    </row>
    <row r="48" spans="1:80" ht="15.75">
      <c r="A48" s="282"/>
      <c r="B48" s="283"/>
      <c r="C48" s="283"/>
      <c r="D48" s="284"/>
      <c r="E48" s="291" t="s">
        <v>382</v>
      </c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3"/>
      <c r="BE48" s="247"/>
      <c r="BF48" s="248"/>
      <c r="BG48" s="248"/>
      <c r="BH48" s="248"/>
      <c r="BI48" s="248"/>
      <c r="BJ48" s="248"/>
      <c r="BK48" s="248"/>
      <c r="BL48" s="248"/>
      <c r="BM48" s="248"/>
      <c r="BN48" s="248"/>
      <c r="BO48" s="248"/>
      <c r="BP48" s="249"/>
      <c r="BQ48" s="247"/>
      <c r="BR48" s="248"/>
      <c r="BS48" s="248"/>
      <c r="BT48" s="248"/>
      <c r="BU48" s="248"/>
      <c r="BV48" s="248"/>
      <c r="BW48" s="248"/>
      <c r="BX48" s="248"/>
      <c r="BY48" s="248"/>
      <c r="BZ48" s="248"/>
      <c r="CA48" s="248"/>
      <c r="CB48" s="249"/>
    </row>
    <row r="49" spans="1:80">
      <c r="A49" s="265" t="s">
        <v>383</v>
      </c>
      <c r="B49" s="266"/>
      <c r="C49" s="266"/>
      <c r="D49" s="267"/>
      <c r="E49" s="285" t="s">
        <v>379</v>
      </c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287"/>
      <c r="BE49" s="288"/>
      <c r="BF49" s="289"/>
      <c r="BG49" s="289"/>
      <c r="BH49" s="289"/>
      <c r="BI49" s="289"/>
      <c r="BJ49" s="289"/>
      <c r="BK49" s="289"/>
      <c r="BL49" s="289"/>
      <c r="BM49" s="289"/>
      <c r="BN49" s="289"/>
      <c r="BO49" s="289"/>
      <c r="BP49" s="290"/>
      <c r="BQ49" s="288"/>
      <c r="BR49" s="289"/>
      <c r="BS49" s="289"/>
      <c r="BT49" s="289"/>
      <c r="BU49" s="289"/>
      <c r="BV49" s="289"/>
      <c r="BW49" s="289"/>
      <c r="BX49" s="289"/>
      <c r="BY49" s="289"/>
      <c r="BZ49" s="289"/>
      <c r="CA49" s="289"/>
      <c r="CB49" s="290"/>
    </row>
    <row r="50" spans="1:80" ht="15.75">
      <c r="A50" s="282"/>
      <c r="B50" s="283"/>
      <c r="C50" s="283"/>
      <c r="D50" s="284"/>
      <c r="E50" s="291" t="s">
        <v>382</v>
      </c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3"/>
      <c r="BE50" s="247"/>
      <c r="BF50" s="248"/>
      <c r="BG50" s="248"/>
      <c r="BH50" s="248"/>
      <c r="BI50" s="248"/>
      <c r="BJ50" s="248"/>
      <c r="BK50" s="248"/>
      <c r="BL50" s="248"/>
      <c r="BM50" s="248"/>
      <c r="BN50" s="248"/>
      <c r="BO50" s="248"/>
      <c r="BP50" s="249"/>
      <c r="BQ50" s="247"/>
      <c r="BR50" s="248"/>
      <c r="BS50" s="248"/>
      <c r="BT50" s="248"/>
      <c r="BU50" s="248"/>
      <c r="BV50" s="248"/>
      <c r="BW50" s="248"/>
      <c r="BX50" s="248"/>
      <c r="BY50" s="248"/>
      <c r="BZ50" s="248"/>
      <c r="CA50" s="248"/>
      <c r="CB50" s="249"/>
    </row>
    <row r="51" spans="1:80">
      <c r="A51" s="265">
        <v>3</v>
      </c>
      <c r="B51" s="266"/>
      <c r="C51" s="266"/>
      <c r="D51" s="267"/>
      <c r="E51" s="294" t="s">
        <v>384</v>
      </c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295"/>
      <c r="AL51" s="295"/>
      <c r="AM51" s="295"/>
      <c r="AN51" s="295"/>
      <c r="AO51" s="295"/>
      <c r="AP51" s="295"/>
      <c r="AQ51" s="295"/>
      <c r="AR51" s="295"/>
      <c r="AS51" s="295"/>
      <c r="AT51" s="295"/>
      <c r="AU51" s="295"/>
      <c r="AV51" s="295"/>
      <c r="AW51" s="295"/>
      <c r="AX51" s="295"/>
      <c r="AY51" s="295"/>
      <c r="AZ51" s="295"/>
      <c r="BA51" s="295"/>
      <c r="BB51" s="295"/>
      <c r="BC51" s="295"/>
      <c r="BD51" s="296"/>
      <c r="BE51" s="288">
        <f>BE33</f>
        <v>11307400</v>
      </c>
      <c r="BF51" s="289"/>
      <c r="BG51" s="289"/>
      <c r="BH51" s="289"/>
      <c r="BI51" s="289"/>
      <c r="BJ51" s="289"/>
      <c r="BK51" s="289"/>
      <c r="BL51" s="289"/>
      <c r="BM51" s="289"/>
      <c r="BN51" s="289"/>
      <c r="BO51" s="289"/>
      <c r="BP51" s="290"/>
      <c r="BQ51" s="288">
        <f>BE51*5.1%</f>
        <v>576677.39999999991</v>
      </c>
      <c r="BR51" s="289"/>
      <c r="BS51" s="289"/>
      <c r="BT51" s="289"/>
      <c r="BU51" s="289"/>
      <c r="BV51" s="289"/>
      <c r="BW51" s="289"/>
      <c r="BX51" s="289"/>
      <c r="BY51" s="289"/>
      <c r="BZ51" s="289"/>
      <c r="CA51" s="289"/>
      <c r="CB51" s="290"/>
    </row>
    <row r="52" spans="1:80">
      <c r="A52" s="282"/>
      <c r="B52" s="283"/>
      <c r="C52" s="283"/>
      <c r="D52" s="284"/>
      <c r="E52" s="297" t="s">
        <v>385</v>
      </c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298"/>
      <c r="AL52" s="298"/>
      <c r="AM52" s="298"/>
      <c r="AN52" s="298"/>
      <c r="AO52" s="298"/>
      <c r="AP52" s="298"/>
      <c r="AQ52" s="298"/>
      <c r="AR52" s="298"/>
      <c r="AS52" s="298"/>
      <c r="AT52" s="298"/>
      <c r="AU52" s="298"/>
      <c r="AV52" s="298"/>
      <c r="AW52" s="298"/>
      <c r="AX52" s="298"/>
      <c r="AY52" s="298"/>
      <c r="AZ52" s="298"/>
      <c r="BA52" s="298"/>
      <c r="BB52" s="298"/>
      <c r="BC52" s="298"/>
      <c r="BD52" s="299"/>
      <c r="BE52" s="247"/>
      <c r="BF52" s="248"/>
      <c r="BG52" s="248"/>
      <c r="BH52" s="248"/>
      <c r="BI52" s="248"/>
      <c r="BJ52" s="248"/>
      <c r="BK52" s="248"/>
      <c r="BL52" s="248"/>
      <c r="BM52" s="248"/>
      <c r="BN52" s="248"/>
      <c r="BO52" s="248"/>
      <c r="BP52" s="249"/>
      <c r="BQ52" s="247"/>
      <c r="BR52" s="248"/>
      <c r="BS52" s="248"/>
      <c r="BT52" s="248"/>
      <c r="BU52" s="248"/>
      <c r="BV52" s="248"/>
      <c r="BW52" s="248"/>
      <c r="BX52" s="248"/>
      <c r="BY52" s="248"/>
      <c r="BZ52" s="248"/>
      <c r="CA52" s="248"/>
      <c r="CB52" s="249"/>
    </row>
    <row r="53" spans="1:80">
      <c r="A53" s="278"/>
      <c r="B53" s="279"/>
      <c r="C53" s="279"/>
      <c r="D53" s="280"/>
      <c r="E53" s="250" t="s">
        <v>332</v>
      </c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  <c r="AW53" s="251"/>
      <c r="AX53" s="251"/>
      <c r="AY53" s="251"/>
      <c r="AZ53" s="251"/>
      <c r="BA53" s="251"/>
      <c r="BB53" s="251"/>
      <c r="BC53" s="251"/>
      <c r="BD53" s="252"/>
      <c r="BE53" s="271" t="s">
        <v>38</v>
      </c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3"/>
      <c r="BQ53" s="244">
        <f>BQ32+BQ38+BQ51</f>
        <v>3547978.81</v>
      </c>
      <c r="BR53" s="245"/>
      <c r="BS53" s="245"/>
      <c r="BT53" s="245"/>
      <c r="BU53" s="245"/>
      <c r="BV53" s="245"/>
      <c r="BW53" s="245"/>
      <c r="BX53" s="245"/>
      <c r="BY53" s="245"/>
      <c r="BZ53" s="245"/>
      <c r="CA53" s="245"/>
      <c r="CB53" s="246"/>
    </row>
    <row r="54" spans="1:80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</row>
    <row r="55" spans="1:80">
      <c r="A55" s="281" t="s">
        <v>386</v>
      </c>
      <c r="B55" s="281"/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81"/>
      <c r="AH55" s="281"/>
      <c r="AI55" s="281"/>
      <c r="AJ55" s="281"/>
      <c r="AK55" s="281"/>
      <c r="AL55" s="281"/>
      <c r="AM55" s="281"/>
      <c r="AN55" s="281"/>
      <c r="AO55" s="281"/>
      <c r="AP55" s="281"/>
      <c r="AQ55" s="281"/>
      <c r="AR55" s="281"/>
      <c r="AS55" s="281"/>
      <c r="AT55" s="281"/>
      <c r="AU55" s="281"/>
      <c r="AV55" s="281"/>
      <c r="AW55" s="281"/>
      <c r="AX55" s="281"/>
      <c r="AY55" s="281"/>
      <c r="AZ55" s="281"/>
      <c r="BA55" s="281"/>
      <c r="BB55" s="281"/>
      <c r="BC55" s="281"/>
      <c r="BD55" s="281"/>
      <c r="BE55" s="281"/>
      <c r="BF55" s="281"/>
      <c r="BG55" s="281"/>
      <c r="BH55" s="281"/>
      <c r="BI55" s="281"/>
      <c r="BJ55" s="281"/>
      <c r="BK55" s="281"/>
      <c r="BL55" s="281"/>
      <c r="BM55" s="281"/>
      <c r="BN55" s="281"/>
      <c r="BO55" s="281"/>
      <c r="BP55" s="281"/>
      <c r="BQ55" s="281"/>
      <c r="BR55" s="281"/>
      <c r="BS55" s="281"/>
      <c r="BT55" s="281"/>
      <c r="BU55" s="281"/>
      <c r="BV55" s="281"/>
      <c r="BW55" s="281"/>
      <c r="BX55" s="281"/>
      <c r="BY55" s="281"/>
      <c r="BZ55" s="281"/>
      <c r="CA55" s="281"/>
      <c r="CB55" s="281"/>
    </row>
    <row r="56" spans="1:80">
      <c r="A56" s="281"/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  <c r="AI56" s="281"/>
      <c r="AJ56" s="281"/>
      <c r="AK56" s="281"/>
      <c r="AL56" s="281"/>
      <c r="AM56" s="281"/>
      <c r="AN56" s="281"/>
      <c r="AO56" s="281"/>
      <c r="AP56" s="281"/>
      <c r="AQ56" s="281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D56" s="281"/>
      <c r="BE56" s="281"/>
      <c r="BF56" s="281"/>
      <c r="BG56" s="281"/>
      <c r="BH56" s="281"/>
      <c r="BI56" s="281"/>
      <c r="BJ56" s="281"/>
      <c r="BK56" s="281"/>
      <c r="BL56" s="281"/>
      <c r="BM56" s="281"/>
      <c r="BN56" s="281"/>
      <c r="BO56" s="281"/>
      <c r="BP56" s="281"/>
      <c r="BQ56" s="281"/>
      <c r="BR56" s="281"/>
      <c r="BS56" s="281"/>
      <c r="BT56" s="281"/>
      <c r="BU56" s="281"/>
      <c r="BV56" s="281"/>
      <c r="BW56" s="281"/>
      <c r="BX56" s="281"/>
      <c r="BY56" s="281"/>
      <c r="BZ56" s="281"/>
      <c r="CA56" s="281"/>
      <c r="CB56" s="281"/>
    </row>
    <row r="57" spans="1:80">
      <c r="A57" s="281"/>
      <c r="B57" s="281"/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1"/>
      <c r="AE57" s="281"/>
      <c r="AF57" s="281"/>
      <c r="AG57" s="281"/>
      <c r="AH57" s="281"/>
      <c r="AI57" s="281"/>
      <c r="AJ57" s="281"/>
      <c r="AK57" s="281"/>
      <c r="AL57" s="281"/>
      <c r="AM57" s="281"/>
      <c r="AN57" s="281"/>
      <c r="AO57" s="281"/>
      <c r="AP57" s="281"/>
      <c r="AQ57" s="281"/>
      <c r="AR57" s="281"/>
      <c r="AS57" s="281"/>
      <c r="AT57" s="281"/>
      <c r="AU57" s="281"/>
      <c r="AV57" s="281"/>
      <c r="AW57" s="281"/>
      <c r="AX57" s="281"/>
      <c r="AY57" s="281"/>
      <c r="AZ57" s="281"/>
      <c r="BA57" s="281"/>
      <c r="BB57" s="281"/>
      <c r="BC57" s="281"/>
      <c r="BD57" s="281"/>
      <c r="BE57" s="281"/>
      <c r="BF57" s="281"/>
      <c r="BG57" s="281"/>
      <c r="BH57" s="281"/>
      <c r="BI57" s="281"/>
      <c r="BJ57" s="281"/>
      <c r="BK57" s="281"/>
      <c r="BL57" s="281"/>
      <c r="BM57" s="281"/>
      <c r="BN57" s="281"/>
      <c r="BO57" s="281"/>
      <c r="BP57" s="281"/>
      <c r="BQ57" s="281"/>
      <c r="BR57" s="281"/>
      <c r="BS57" s="281"/>
      <c r="BT57" s="281"/>
      <c r="BU57" s="281"/>
      <c r="BV57" s="281"/>
      <c r="BW57" s="281"/>
      <c r="BX57" s="281"/>
      <c r="BY57" s="281"/>
      <c r="BZ57" s="281"/>
      <c r="CA57" s="281"/>
      <c r="CB57" s="281"/>
    </row>
  </sheetData>
  <mergeCells count="180">
    <mergeCell ref="A1:CB1"/>
    <mergeCell ref="A3:D3"/>
    <mergeCell ref="E3:AI3"/>
    <mergeCell ref="AJ3:AW3"/>
    <mergeCell ref="AX3:BF3"/>
    <mergeCell ref="BG3:BO3"/>
    <mergeCell ref="BP3:CB3"/>
    <mergeCell ref="A5:D5"/>
    <mergeCell ref="E5:AI5"/>
    <mergeCell ref="AJ5:AW5"/>
    <mergeCell ref="AX5:BF5"/>
    <mergeCell ref="BG5:BO5"/>
    <mergeCell ref="BP5:CB5"/>
    <mergeCell ref="A4:D4"/>
    <mergeCell ref="E4:AI4"/>
    <mergeCell ref="AJ4:AW4"/>
    <mergeCell ref="AX4:BF4"/>
    <mergeCell ref="BG4:BO4"/>
    <mergeCell ref="BP4:CB4"/>
    <mergeCell ref="A7:D7"/>
    <mergeCell ref="E7:AI7"/>
    <mergeCell ref="AJ7:AW7"/>
    <mergeCell ref="AX7:BF7"/>
    <mergeCell ref="BG7:BO7"/>
    <mergeCell ref="BP7:CB7"/>
    <mergeCell ref="A6:D6"/>
    <mergeCell ref="E6:AI6"/>
    <mergeCell ref="AJ6:AW6"/>
    <mergeCell ref="AX6:BF6"/>
    <mergeCell ref="BG6:BO6"/>
    <mergeCell ref="BP6:CB6"/>
    <mergeCell ref="A9:D9"/>
    <mergeCell ref="E9:AI9"/>
    <mergeCell ref="AJ9:AW9"/>
    <mergeCell ref="AX9:BF9"/>
    <mergeCell ref="BG9:BO9"/>
    <mergeCell ref="BP9:CB9"/>
    <mergeCell ref="A8:D8"/>
    <mergeCell ref="E8:AI8"/>
    <mergeCell ref="AJ8:AW8"/>
    <mergeCell ref="AX8:BF8"/>
    <mergeCell ref="BG8:BO8"/>
    <mergeCell ref="BP8:CB8"/>
    <mergeCell ref="A12:CB12"/>
    <mergeCell ref="A14:D14"/>
    <mergeCell ref="E14:AI14"/>
    <mergeCell ref="AJ14:AT14"/>
    <mergeCell ref="AU14:BD14"/>
    <mergeCell ref="BE14:BO14"/>
    <mergeCell ref="BP14:CB14"/>
    <mergeCell ref="A10:D10"/>
    <mergeCell ref="E10:AI10"/>
    <mergeCell ref="AJ10:AW10"/>
    <mergeCell ref="AX10:BF10"/>
    <mergeCell ref="BG10:BO10"/>
    <mergeCell ref="BP10:CB10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J15:AT15"/>
    <mergeCell ref="AU15:BD15"/>
    <mergeCell ref="BE15:BO15"/>
    <mergeCell ref="BP15:CB15"/>
    <mergeCell ref="A18:D18"/>
    <mergeCell ref="E18:AI18"/>
    <mergeCell ref="AJ18:AT18"/>
    <mergeCell ref="AU18:BD18"/>
    <mergeCell ref="BE18:BO18"/>
    <mergeCell ref="BP18:CB18"/>
    <mergeCell ref="A17:D17"/>
    <mergeCell ref="E17:AI17"/>
    <mergeCell ref="AJ17:AT17"/>
    <mergeCell ref="AU17:BD17"/>
    <mergeCell ref="BE17:BO17"/>
    <mergeCell ref="BP17:CB17"/>
    <mergeCell ref="A20:D20"/>
    <mergeCell ref="E20:AI20"/>
    <mergeCell ref="AJ20:AT20"/>
    <mergeCell ref="AU20:BD20"/>
    <mergeCell ref="BE20:BO20"/>
    <mergeCell ref="BP20:CB20"/>
    <mergeCell ref="A19:D19"/>
    <mergeCell ref="E19:AI19"/>
    <mergeCell ref="AJ19:AT19"/>
    <mergeCell ref="AU19:BD19"/>
    <mergeCell ref="BE19:BO19"/>
    <mergeCell ref="BP19:CB19"/>
    <mergeCell ref="A23:CB23"/>
    <mergeCell ref="A24:CB24"/>
    <mergeCell ref="A25:CB25"/>
    <mergeCell ref="A27:D27"/>
    <mergeCell ref="E27:BD27"/>
    <mergeCell ref="BE27:BP27"/>
    <mergeCell ref="BQ27:CB27"/>
    <mergeCell ref="A21:D21"/>
    <mergeCell ref="E21:AI21"/>
    <mergeCell ref="AJ21:AT21"/>
    <mergeCell ref="AU21:BD21"/>
    <mergeCell ref="BE21:BO21"/>
    <mergeCell ref="BP21:CB21"/>
    <mergeCell ref="A30:D30"/>
    <mergeCell ref="E30:BD30"/>
    <mergeCell ref="BE30:BP30"/>
    <mergeCell ref="BQ30:CB30"/>
    <mergeCell ref="A31:D31"/>
    <mergeCell ref="E31:BD31"/>
    <mergeCell ref="BE31:BP31"/>
    <mergeCell ref="BQ31:CB31"/>
    <mergeCell ref="A28:D28"/>
    <mergeCell ref="E28:BD28"/>
    <mergeCell ref="BE28:BP28"/>
    <mergeCell ref="BQ28:CB28"/>
    <mergeCell ref="A29:D29"/>
    <mergeCell ref="E29:BD29"/>
    <mergeCell ref="BE29:BP29"/>
    <mergeCell ref="BQ29:CB29"/>
    <mergeCell ref="A32:D32"/>
    <mergeCell ref="E32:BD32"/>
    <mergeCell ref="BE32:BP32"/>
    <mergeCell ref="BQ32:CB32"/>
    <mergeCell ref="A33:D34"/>
    <mergeCell ref="E33:BD33"/>
    <mergeCell ref="BE33:BP34"/>
    <mergeCell ref="BQ33:CB34"/>
    <mergeCell ref="E34:BD34"/>
    <mergeCell ref="A35:D35"/>
    <mergeCell ref="E35:BD35"/>
    <mergeCell ref="BE35:BP35"/>
    <mergeCell ref="BQ35:CB35"/>
    <mergeCell ref="A36:D37"/>
    <mergeCell ref="E36:BD36"/>
    <mergeCell ref="BE36:BP37"/>
    <mergeCell ref="BQ36:CB37"/>
    <mergeCell ref="E37:BD37"/>
    <mergeCell ref="E42:BD42"/>
    <mergeCell ref="A43:D44"/>
    <mergeCell ref="E43:BD43"/>
    <mergeCell ref="BE43:BP44"/>
    <mergeCell ref="BQ43:CB44"/>
    <mergeCell ref="E44:BD44"/>
    <mergeCell ref="A38:D39"/>
    <mergeCell ref="E38:BD38"/>
    <mergeCell ref="BE38:BP39"/>
    <mergeCell ref="BQ38:CB39"/>
    <mergeCell ref="E39:BD39"/>
    <mergeCell ref="A40:D42"/>
    <mergeCell ref="E40:BD40"/>
    <mergeCell ref="BE40:BP42"/>
    <mergeCell ref="BQ40:CB42"/>
    <mergeCell ref="E41:BD41"/>
    <mergeCell ref="A45:D46"/>
    <mergeCell ref="E45:BD45"/>
    <mergeCell ref="BE45:BP46"/>
    <mergeCell ref="BQ45:CB46"/>
    <mergeCell ref="E46:BD46"/>
    <mergeCell ref="A47:D48"/>
    <mergeCell ref="E47:BD47"/>
    <mergeCell ref="BE47:BP48"/>
    <mergeCell ref="BQ47:CB48"/>
    <mergeCell ref="E48:BD48"/>
    <mergeCell ref="A53:D53"/>
    <mergeCell ref="E53:BD53"/>
    <mergeCell ref="BE53:BP53"/>
    <mergeCell ref="BQ53:CB53"/>
    <mergeCell ref="A55:CB57"/>
    <mergeCell ref="A49:D50"/>
    <mergeCell ref="E49:BD49"/>
    <mergeCell ref="BE49:BP50"/>
    <mergeCell ref="BQ49:CB50"/>
    <mergeCell ref="E50:BD50"/>
    <mergeCell ref="A51:D52"/>
    <mergeCell ref="E51:BD51"/>
    <mergeCell ref="BE51:BP52"/>
    <mergeCell ref="BQ51:CB52"/>
    <mergeCell ref="E52:BD52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I64"/>
  <sheetViews>
    <sheetView topLeftCell="A11" workbookViewId="0">
      <selection activeCell="CG37" sqref="CG37"/>
    </sheetView>
  </sheetViews>
  <sheetFormatPr defaultRowHeight="12.75"/>
  <cols>
    <col min="1" max="17" width="1.140625" style="1" customWidth="1"/>
    <col min="18" max="18" width="1.85546875" style="1" customWidth="1"/>
    <col min="19" max="19" width="1.28515625" style="1" customWidth="1"/>
    <col min="20" max="48" width="1.140625" style="1" customWidth="1"/>
    <col min="49" max="49" width="0.7109375" style="1" customWidth="1"/>
    <col min="50" max="53" width="1.140625" style="1" hidden="1" customWidth="1"/>
    <col min="54" max="63" width="1.140625" style="1" customWidth="1"/>
    <col min="64" max="64" width="0.28515625" style="1" customWidth="1"/>
    <col min="65" max="65" width="1.140625" style="1" hidden="1" customWidth="1"/>
    <col min="66" max="78" width="1.140625" style="1" customWidth="1"/>
    <col min="79" max="79" width="0.5703125" style="1" customWidth="1"/>
    <col min="80" max="80" width="1.140625" style="1" hidden="1" customWidth="1"/>
    <col min="81" max="84" width="1.140625" style="1" customWidth="1"/>
    <col min="85" max="16384" width="9.140625" style="143"/>
  </cols>
  <sheetData>
    <row r="1" spans="1:84">
      <c r="A1" s="205" t="s">
        <v>387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142"/>
      <c r="CD1" s="142"/>
      <c r="CE1" s="142"/>
      <c r="CF1" s="142"/>
    </row>
    <row r="2" spans="1:84" hidden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2"/>
      <c r="CD2" s="142"/>
      <c r="CE2" s="142"/>
      <c r="CF2" s="142"/>
    </row>
    <row r="3" spans="1:84">
      <c r="A3" s="142" t="s">
        <v>306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324" t="s">
        <v>388</v>
      </c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4"/>
      <c r="BC3" s="324"/>
      <c r="BD3" s="324"/>
      <c r="BE3" s="324"/>
      <c r="BF3" s="324"/>
      <c r="BG3" s="324"/>
      <c r="BH3" s="324"/>
      <c r="BI3" s="324"/>
      <c r="BJ3" s="324"/>
      <c r="BK3" s="324"/>
      <c r="BL3" s="324"/>
      <c r="BM3" s="324"/>
      <c r="BN3" s="324"/>
      <c r="BO3" s="324"/>
      <c r="BP3" s="324"/>
      <c r="BQ3" s="324"/>
      <c r="BR3" s="324"/>
      <c r="BS3" s="324"/>
      <c r="BT3" s="324"/>
      <c r="BU3" s="324"/>
      <c r="BV3" s="324"/>
      <c r="BW3" s="324"/>
      <c r="BX3" s="324"/>
      <c r="BY3" s="324"/>
      <c r="BZ3" s="324"/>
      <c r="CA3" s="324"/>
      <c r="CB3" s="324"/>
      <c r="CC3" s="142"/>
      <c r="CD3" s="142"/>
      <c r="CE3" s="142"/>
      <c r="CF3" s="142"/>
    </row>
    <row r="4" spans="1:84" hidden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2"/>
      <c r="CD4" s="142"/>
      <c r="CE4" s="142"/>
      <c r="CF4" s="142"/>
    </row>
    <row r="5" spans="1:84" ht="63.75" customHeight="1">
      <c r="A5" s="142" t="s">
        <v>307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87" t="s">
        <v>308</v>
      </c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29"/>
      <c r="BM5" s="329"/>
      <c r="BN5" s="329"/>
      <c r="BO5" s="329"/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142"/>
      <c r="CD5" s="142"/>
      <c r="CE5" s="142"/>
      <c r="CF5" s="142"/>
    </row>
    <row r="6" spans="1:84" hidden="1"/>
    <row r="7" spans="1:84">
      <c r="A7" s="265" t="s">
        <v>190</v>
      </c>
      <c r="B7" s="266"/>
      <c r="C7" s="266"/>
      <c r="D7" s="267"/>
      <c r="E7" s="265" t="s">
        <v>14</v>
      </c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7"/>
      <c r="AN7" s="265" t="s">
        <v>389</v>
      </c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7"/>
      <c r="BB7" s="265" t="s">
        <v>336</v>
      </c>
      <c r="BC7" s="266"/>
      <c r="BD7" s="266"/>
      <c r="BE7" s="266"/>
      <c r="BF7" s="266"/>
      <c r="BG7" s="266"/>
      <c r="BH7" s="266"/>
      <c r="BI7" s="266"/>
      <c r="BJ7" s="266"/>
      <c r="BK7" s="266"/>
      <c r="BL7" s="266"/>
      <c r="BM7" s="267"/>
      <c r="BN7" s="265" t="s">
        <v>390</v>
      </c>
      <c r="BO7" s="266"/>
      <c r="BP7" s="266"/>
      <c r="BQ7" s="266"/>
      <c r="BR7" s="266"/>
      <c r="BS7" s="266"/>
      <c r="BT7" s="266"/>
      <c r="BU7" s="266"/>
      <c r="BV7" s="266"/>
      <c r="BW7" s="266"/>
      <c r="BX7" s="266"/>
      <c r="BY7" s="266"/>
      <c r="BZ7" s="266"/>
      <c r="CA7" s="266"/>
      <c r="CB7" s="267"/>
    </row>
    <row r="8" spans="1:84">
      <c r="A8" s="259" t="s">
        <v>193</v>
      </c>
      <c r="B8" s="260"/>
      <c r="C8" s="260"/>
      <c r="D8" s="261"/>
      <c r="E8" s="259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1"/>
      <c r="AN8" s="259" t="s">
        <v>391</v>
      </c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1"/>
      <c r="BB8" s="259" t="s">
        <v>348</v>
      </c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1"/>
      <c r="BN8" s="259" t="s">
        <v>392</v>
      </c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1"/>
    </row>
    <row r="9" spans="1:84">
      <c r="A9" s="259"/>
      <c r="B9" s="260"/>
      <c r="C9" s="260"/>
      <c r="D9" s="261"/>
      <c r="E9" s="259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1"/>
      <c r="AN9" s="259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1"/>
      <c r="BB9" s="259"/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1"/>
      <c r="BN9" s="259" t="s">
        <v>393</v>
      </c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0"/>
      <c r="BZ9" s="260"/>
      <c r="CA9" s="260"/>
      <c r="CB9" s="261"/>
    </row>
    <row r="10" spans="1:84">
      <c r="A10" s="262">
        <v>1</v>
      </c>
      <c r="B10" s="263"/>
      <c r="C10" s="263"/>
      <c r="D10" s="264"/>
      <c r="E10" s="262">
        <v>2</v>
      </c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4"/>
      <c r="AN10" s="262">
        <v>3</v>
      </c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4"/>
      <c r="BB10" s="262">
        <v>4</v>
      </c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4"/>
      <c r="BN10" s="262">
        <v>5</v>
      </c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4"/>
    </row>
    <row r="11" spans="1:84" ht="40.5" customHeight="1">
      <c r="A11" s="297"/>
      <c r="B11" s="298"/>
      <c r="C11" s="298"/>
      <c r="D11" s="299"/>
      <c r="E11" s="256" t="s">
        <v>480</v>
      </c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8"/>
      <c r="AN11" s="321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3"/>
      <c r="BB11" s="250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2"/>
      <c r="BN11" s="247">
        <f>'дс 41'!E72</f>
        <v>184960.13</v>
      </c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9"/>
    </row>
    <row r="12" spans="1:84" ht="16.5" customHeight="1">
      <c r="A12" s="178"/>
      <c r="B12" s="179"/>
      <c r="C12" s="179"/>
      <c r="D12" s="180"/>
      <c r="E12" s="256" t="s">
        <v>530</v>
      </c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  <c r="AM12" s="327"/>
      <c r="AN12" s="181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3"/>
      <c r="BB12" s="175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7"/>
      <c r="BN12" s="244">
        <v>5308.29</v>
      </c>
      <c r="BO12" s="328"/>
      <c r="BP12" s="328"/>
      <c r="BQ12" s="328"/>
      <c r="BR12" s="328"/>
      <c r="BS12" s="328"/>
      <c r="BT12" s="328"/>
      <c r="BU12" s="328"/>
      <c r="BV12" s="328"/>
      <c r="BW12" s="328"/>
      <c r="BX12" s="328"/>
      <c r="BY12" s="328"/>
      <c r="BZ12" s="328"/>
      <c r="CA12" s="173"/>
      <c r="CB12" s="174"/>
    </row>
    <row r="13" spans="1:84" ht="24.75" customHeight="1">
      <c r="A13" s="297"/>
      <c r="B13" s="298"/>
      <c r="C13" s="298"/>
      <c r="D13" s="299"/>
      <c r="E13" s="256" t="s">
        <v>486</v>
      </c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8"/>
      <c r="AN13" s="321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3"/>
      <c r="BB13" s="250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2"/>
      <c r="BN13" s="247">
        <f>'дс 41'!E81</f>
        <v>45000</v>
      </c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9"/>
    </row>
    <row r="14" spans="1:84" hidden="1">
      <c r="A14" s="297"/>
      <c r="B14" s="298"/>
      <c r="C14" s="298"/>
      <c r="D14" s="299"/>
      <c r="E14" s="297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9"/>
      <c r="AN14" s="321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3"/>
      <c r="BB14" s="250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2"/>
      <c r="BN14" s="247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9"/>
    </row>
    <row r="15" spans="1:84">
      <c r="A15" s="297"/>
      <c r="B15" s="298"/>
      <c r="C15" s="298"/>
      <c r="D15" s="299"/>
      <c r="E15" s="250" t="s">
        <v>332</v>
      </c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2"/>
      <c r="AN15" s="312" t="s">
        <v>38</v>
      </c>
      <c r="AO15" s="313"/>
      <c r="AP15" s="313"/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14"/>
      <c r="BB15" s="278" t="s">
        <v>38</v>
      </c>
      <c r="BC15" s="279"/>
      <c r="BD15" s="279"/>
      <c r="BE15" s="279"/>
      <c r="BF15" s="279"/>
      <c r="BG15" s="279"/>
      <c r="BH15" s="279"/>
      <c r="BI15" s="279"/>
      <c r="BJ15" s="279"/>
      <c r="BK15" s="279"/>
      <c r="BL15" s="279"/>
      <c r="BM15" s="280"/>
      <c r="BN15" s="247">
        <f>BN11+BN13+BN12</f>
        <v>235268.42</v>
      </c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9"/>
    </row>
    <row r="16" spans="1:84" hidden="1"/>
    <row r="17" spans="1:87">
      <c r="A17" s="205" t="s">
        <v>394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142"/>
      <c r="CD17" s="142"/>
      <c r="CE17" s="142"/>
      <c r="CF17" s="142"/>
    </row>
    <row r="18" spans="1:87" hidden="1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2"/>
      <c r="CD18" s="142"/>
      <c r="CE18" s="142"/>
      <c r="CF18" s="142"/>
    </row>
    <row r="19" spans="1:87">
      <c r="A19" s="142" t="s">
        <v>306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324" t="s">
        <v>395</v>
      </c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324"/>
      <c r="AV19" s="324"/>
      <c r="AW19" s="324"/>
      <c r="AX19" s="324"/>
      <c r="AY19" s="324"/>
      <c r="AZ19" s="324"/>
      <c r="BA19" s="324"/>
      <c r="BB19" s="324"/>
      <c r="BC19" s="324"/>
      <c r="BD19" s="324"/>
      <c r="BE19" s="324"/>
      <c r="BF19" s="324"/>
      <c r="BG19" s="324"/>
      <c r="BH19" s="324"/>
      <c r="BI19" s="324"/>
      <c r="BJ19" s="324"/>
      <c r="BK19" s="324"/>
      <c r="BL19" s="324"/>
      <c r="BM19" s="324"/>
      <c r="BN19" s="324"/>
      <c r="BO19" s="324"/>
      <c r="BP19" s="324"/>
      <c r="BQ19" s="324"/>
      <c r="BR19" s="324"/>
      <c r="BS19" s="324"/>
      <c r="BT19" s="324"/>
      <c r="BU19" s="324"/>
      <c r="BV19" s="324"/>
      <c r="BW19" s="324"/>
      <c r="BX19" s="324"/>
      <c r="BY19" s="324"/>
      <c r="BZ19" s="324"/>
      <c r="CA19" s="324"/>
      <c r="CB19" s="324"/>
      <c r="CC19" s="142"/>
      <c r="CD19" s="142"/>
      <c r="CE19" s="142"/>
      <c r="CF19" s="142"/>
    </row>
    <row r="20" spans="1:87" hidden="1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2"/>
      <c r="CD20" s="142"/>
      <c r="CE20" s="142"/>
      <c r="CF20" s="142"/>
    </row>
    <row r="21" spans="1:87" ht="64.5" customHeight="1">
      <c r="A21" s="142" t="s">
        <v>307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85" t="s">
        <v>308</v>
      </c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42"/>
      <c r="CD21" s="142"/>
      <c r="CE21" s="142"/>
      <c r="CF21" s="142"/>
    </row>
    <row r="22" spans="1:87" hidden="1"/>
    <row r="23" spans="1:87">
      <c r="A23" s="265" t="s">
        <v>190</v>
      </c>
      <c r="B23" s="266"/>
      <c r="C23" s="266"/>
      <c r="D23" s="267"/>
      <c r="E23" s="265" t="s">
        <v>334</v>
      </c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7"/>
      <c r="AN23" s="265" t="s">
        <v>396</v>
      </c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7"/>
      <c r="BB23" s="265" t="s">
        <v>397</v>
      </c>
      <c r="BC23" s="266"/>
      <c r="BD23" s="266"/>
      <c r="BE23" s="266"/>
      <c r="BF23" s="266"/>
      <c r="BG23" s="266"/>
      <c r="BH23" s="266"/>
      <c r="BI23" s="267"/>
      <c r="BJ23" s="265" t="s">
        <v>398</v>
      </c>
      <c r="BK23" s="266"/>
      <c r="BL23" s="266"/>
      <c r="BM23" s="266"/>
      <c r="BN23" s="266"/>
      <c r="BO23" s="266"/>
      <c r="BP23" s="266"/>
      <c r="BQ23" s="266"/>
      <c r="BR23" s="266"/>
      <c r="BS23" s="266"/>
      <c r="BT23" s="266"/>
      <c r="BU23" s="266"/>
      <c r="BV23" s="266"/>
      <c r="BW23" s="266"/>
      <c r="BX23" s="266"/>
      <c r="BY23" s="266"/>
      <c r="BZ23" s="266"/>
      <c r="CA23" s="266"/>
      <c r="CB23" s="267"/>
    </row>
    <row r="24" spans="1:87">
      <c r="A24" s="259" t="s">
        <v>193</v>
      </c>
      <c r="B24" s="260"/>
      <c r="C24" s="260"/>
      <c r="D24" s="261"/>
      <c r="E24" s="259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1"/>
      <c r="AN24" s="259" t="s">
        <v>399</v>
      </c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260"/>
      <c r="BA24" s="261"/>
      <c r="BB24" s="259" t="s">
        <v>400</v>
      </c>
      <c r="BC24" s="260"/>
      <c r="BD24" s="260"/>
      <c r="BE24" s="260"/>
      <c r="BF24" s="260"/>
      <c r="BG24" s="260"/>
      <c r="BH24" s="260"/>
      <c r="BI24" s="261"/>
      <c r="BJ24" s="259" t="s">
        <v>401</v>
      </c>
      <c r="BK24" s="260"/>
      <c r="BL24" s="260"/>
      <c r="BM24" s="260"/>
      <c r="BN24" s="260"/>
      <c r="BO24" s="260"/>
      <c r="BP24" s="260"/>
      <c r="BQ24" s="260"/>
      <c r="BR24" s="260"/>
      <c r="BS24" s="260"/>
      <c r="BT24" s="260"/>
      <c r="BU24" s="260"/>
      <c r="BV24" s="260"/>
      <c r="BW24" s="260"/>
      <c r="BX24" s="260"/>
      <c r="BY24" s="260"/>
      <c r="BZ24" s="260"/>
      <c r="CA24" s="260"/>
      <c r="CB24" s="261"/>
    </row>
    <row r="25" spans="1:87">
      <c r="A25" s="259"/>
      <c r="B25" s="260"/>
      <c r="C25" s="260"/>
      <c r="D25" s="261"/>
      <c r="E25" s="259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1"/>
      <c r="AN25" s="259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1"/>
      <c r="BB25" s="259"/>
      <c r="BC25" s="260"/>
      <c r="BD25" s="260"/>
      <c r="BE25" s="260"/>
      <c r="BF25" s="260"/>
      <c r="BG25" s="260"/>
      <c r="BH25" s="260"/>
      <c r="BI25" s="261"/>
      <c r="BJ25" s="259" t="s">
        <v>402</v>
      </c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1"/>
    </row>
    <row r="26" spans="1:87">
      <c r="A26" s="259"/>
      <c r="B26" s="260"/>
      <c r="C26" s="260"/>
      <c r="D26" s="261"/>
      <c r="E26" s="259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1"/>
      <c r="AN26" s="259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1"/>
      <c r="BB26" s="259"/>
      <c r="BC26" s="260"/>
      <c r="BD26" s="260"/>
      <c r="BE26" s="260"/>
      <c r="BF26" s="260"/>
      <c r="BG26" s="260"/>
      <c r="BH26" s="260"/>
      <c r="BI26" s="261"/>
      <c r="BJ26" s="259" t="s">
        <v>403</v>
      </c>
      <c r="BK26" s="260"/>
      <c r="BL26" s="260"/>
      <c r="BM26" s="260"/>
      <c r="BN26" s="260"/>
      <c r="BO26" s="260"/>
      <c r="BP26" s="260"/>
      <c r="BQ26" s="260"/>
      <c r="BR26" s="260"/>
      <c r="BS26" s="260"/>
      <c r="BT26" s="260"/>
      <c r="BU26" s="260"/>
      <c r="BV26" s="260"/>
      <c r="BW26" s="260"/>
      <c r="BX26" s="260"/>
      <c r="BY26" s="260"/>
      <c r="BZ26" s="260"/>
      <c r="CA26" s="260"/>
      <c r="CB26" s="261"/>
    </row>
    <row r="27" spans="1:87">
      <c r="A27" s="262">
        <v>1</v>
      </c>
      <c r="B27" s="263"/>
      <c r="C27" s="263"/>
      <c r="D27" s="264"/>
      <c r="E27" s="262">
        <v>2</v>
      </c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4"/>
      <c r="AN27" s="262">
        <v>3</v>
      </c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263"/>
      <c r="BA27" s="264"/>
      <c r="BB27" s="262">
        <v>4</v>
      </c>
      <c r="BC27" s="263"/>
      <c r="BD27" s="263"/>
      <c r="BE27" s="263"/>
      <c r="BF27" s="263"/>
      <c r="BG27" s="263"/>
      <c r="BH27" s="263"/>
      <c r="BI27" s="264"/>
      <c r="BJ27" s="262">
        <v>5</v>
      </c>
      <c r="BK27" s="263"/>
      <c r="BL27" s="263"/>
      <c r="BM27" s="263"/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4"/>
    </row>
    <row r="28" spans="1:87">
      <c r="A28" s="297">
        <v>1</v>
      </c>
      <c r="B28" s="298"/>
      <c r="C28" s="298"/>
      <c r="D28" s="299"/>
      <c r="E28" s="297" t="s">
        <v>404</v>
      </c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9"/>
      <c r="AN28" s="321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  <c r="BA28" s="323"/>
      <c r="BB28" s="250"/>
      <c r="BC28" s="251"/>
      <c r="BD28" s="251"/>
      <c r="BE28" s="251"/>
      <c r="BF28" s="251"/>
      <c r="BG28" s="251"/>
      <c r="BH28" s="251"/>
      <c r="BI28" s="252"/>
      <c r="BJ28" s="247">
        <f>21423</f>
        <v>21423</v>
      </c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9"/>
    </row>
    <row r="29" spans="1:87" ht="14.25" customHeight="1">
      <c r="A29" s="297">
        <v>2</v>
      </c>
      <c r="B29" s="298"/>
      <c r="C29" s="298"/>
      <c r="D29" s="299"/>
      <c r="E29" s="297" t="s">
        <v>405</v>
      </c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9"/>
      <c r="AN29" s="321"/>
      <c r="AO29" s="322"/>
      <c r="AP29" s="322"/>
      <c r="AQ29" s="322"/>
      <c r="AR29" s="322"/>
      <c r="AS29" s="322"/>
      <c r="AT29" s="322"/>
      <c r="AU29" s="322"/>
      <c r="AV29" s="322"/>
      <c r="AW29" s="322"/>
      <c r="AX29" s="322"/>
      <c r="AY29" s="322"/>
      <c r="AZ29" s="322"/>
      <c r="BA29" s="323"/>
      <c r="BB29" s="250"/>
      <c r="BC29" s="251"/>
      <c r="BD29" s="251"/>
      <c r="BE29" s="251"/>
      <c r="BF29" s="251"/>
      <c r="BG29" s="251"/>
      <c r="BH29" s="251"/>
      <c r="BI29" s="252"/>
      <c r="BJ29" s="247">
        <f>44677+34031-3.67</f>
        <v>78704.33</v>
      </c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9"/>
      <c r="CH29" s="143">
        <f>BJ28+BJ29</f>
        <v>100127.33</v>
      </c>
      <c r="CI29" s="143">
        <v>851</v>
      </c>
    </row>
    <row r="30" spans="1:87" hidden="1">
      <c r="A30" s="297">
        <v>3</v>
      </c>
      <c r="B30" s="298"/>
      <c r="C30" s="298"/>
      <c r="D30" s="299"/>
      <c r="E30" s="297" t="s">
        <v>406</v>
      </c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9"/>
      <c r="AN30" s="321"/>
      <c r="AO30" s="322"/>
      <c r="AP30" s="322"/>
      <c r="AQ30" s="322"/>
      <c r="AR30" s="322"/>
      <c r="AS30" s="322"/>
      <c r="AT30" s="322"/>
      <c r="AU30" s="322"/>
      <c r="AV30" s="322"/>
      <c r="AW30" s="322"/>
      <c r="AX30" s="322"/>
      <c r="AY30" s="322"/>
      <c r="AZ30" s="322"/>
      <c r="BA30" s="323"/>
      <c r="BB30" s="250"/>
      <c r="BC30" s="251"/>
      <c r="BD30" s="251"/>
      <c r="BE30" s="251"/>
      <c r="BF30" s="251"/>
      <c r="BG30" s="251"/>
      <c r="BH30" s="251"/>
      <c r="BI30" s="252"/>
      <c r="BJ30" s="247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9"/>
    </row>
    <row r="31" spans="1:87">
      <c r="A31" s="297">
        <v>4</v>
      </c>
      <c r="B31" s="298"/>
      <c r="C31" s="298"/>
      <c r="D31" s="299"/>
      <c r="E31" s="297" t="s">
        <v>407</v>
      </c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9"/>
      <c r="AN31" s="321"/>
      <c r="AO31" s="322"/>
      <c r="AP31" s="322"/>
      <c r="AQ31" s="322"/>
      <c r="AR31" s="322"/>
      <c r="AS31" s="322"/>
      <c r="AT31" s="322"/>
      <c r="AU31" s="322"/>
      <c r="AV31" s="322"/>
      <c r="AW31" s="322"/>
      <c r="AX31" s="322"/>
      <c r="AY31" s="322"/>
      <c r="AZ31" s="322"/>
      <c r="BA31" s="323"/>
      <c r="BB31" s="250"/>
      <c r="BC31" s="251"/>
      <c r="BD31" s="251"/>
      <c r="BE31" s="251"/>
      <c r="BF31" s="251"/>
      <c r="BG31" s="251"/>
      <c r="BH31" s="251"/>
      <c r="BI31" s="252"/>
      <c r="BJ31" s="247">
        <v>3.67</v>
      </c>
      <c r="BK31" s="248"/>
      <c r="BL31" s="248"/>
      <c r="BM31" s="248"/>
      <c r="BN31" s="248"/>
      <c r="BO31" s="248"/>
      <c r="BP31" s="248"/>
      <c r="BQ31" s="248"/>
      <c r="BR31" s="248"/>
      <c r="BS31" s="248"/>
      <c r="BT31" s="248"/>
      <c r="BU31" s="248"/>
      <c r="BV31" s="248"/>
      <c r="BW31" s="248"/>
      <c r="BX31" s="248"/>
      <c r="BY31" s="248"/>
      <c r="BZ31" s="248"/>
      <c r="CA31" s="248"/>
      <c r="CB31" s="249"/>
    </row>
    <row r="32" spans="1:87">
      <c r="A32" s="297">
        <v>5</v>
      </c>
      <c r="B32" s="298"/>
      <c r="C32" s="298"/>
      <c r="D32" s="299"/>
      <c r="E32" s="297" t="s">
        <v>408</v>
      </c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9"/>
      <c r="AN32" s="321"/>
      <c r="AO32" s="322"/>
      <c r="AP32" s="322"/>
      <c r="AQ32" s="322"/>
      <c r="AR32" s="322"/>
      <c r="AS32" s="322"/>
      <c r="AT32" s="322"/>
      <c r="AU32" s="322"/>
      <c r="AV32" s="322"/>
      <c r="AW32" s="322"/>
      <c r="AX32" s="322"/>
      <c r="AY32" s="322"/>
      <c r="AZ32" s="322"/>
      <c r="BA32" s="323"/>
      <c r="BB32" s="250"/>
      <c r="BC32" s="251"/>
      <c r="BD32" s="251"/>
      <c r="BE32" s="251"/>
      <c r="BF32" s="251"/>
      <c r="BG32" s="251"/>
      <c r="BH32" s="251"/>
      <c r="BI32" s="252"/>
      <c r="BJ32" s="247"/>
      <c r="BK32" s="248"/>
      <c r="BL32" s="248"/>
      <c r="BM32" s="248"/>
      <c r="BN32" s="248"/>
      <c r="BO32" s="248"/>
      <c r="BP32" s="248"/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248"/>
      <c r="CB32" s="249"/>
    </row>
    <row r="33" spans="1:84">
      <c r="A33" s="297"/>
      <c r="B33" s="298"/>
      <c r="C33" s="298"/>
      <c r="D33" s="299"/>
      <c r="E33" s="297" t="s">
        <v>473</v>
      </c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9"/>
      <c r="AN33" s="321"/>
      <c r="AO33" s="322"/>
      <c r="AP33" s="322"/>
      <c r="AQ33" s="322"/>
      <c r="AR33" s="322"/>
      <c r="AS33" s="322"/>
      <c r="AT33" s="322"/>
      <c r="AU33" s="322"/>
      <c r="AV33" s="322"/>
      <c r="AW33" s="322"/>
      <c r="AX33" s="322"/>
      <c r="AY33" s="322"/>
      <c r="AZ33" s="322"/>
      <c r="BA33" s="323"/>
      <c r="BB33" s="250"/>
      <c r="BC33" s="251"/>
      <c r="BD33" s="251"/>
      <c r="BE33" s="251"/>
      <c r="BF33" s="251"/>
      <c r="BG33" s="251"/>
      <c r="BH33" s="251"/>
      <c r="BI33" s="252"/>
      <c r="BJ33" s="247">
        <v>7419</v>
      </c>
      <c r="BK33" s="248"/>
      <c r="BL33" s="248"/>
      <c r="BM33" s="248"/>
      <c r="BN33" s="248"/>
      <c r="BO33" s="248"/>
      <c r="BP33" s="248"/>
      <c r="BQ33" s="248"/>
      <c r="BR33" s="248"/>
      <c r="BS33" s="248"/>
      <c r="BT33" s="248"/>
      <c r="BU33" s="248"/>
      <c r="BV33" s="248"/>
      <c r="BW33" s="248"/>
      <c r="BX33" s="248"/>
      <c r="BY33" s="248"/>
      <c r="BZ33" s="248"/>
      <c r="CA33" s="248"/>
      <c r="CB33" s="249"/>
    </row>
    <row r="34" spans="1:84">
      <c r="A34" s="297"/>
      <c r="B34" s="298"/>
      <c r="C34" s="298"/>
      <c r="D34" s="299"/>
      <c r="E34" s="297" t="s">
        <v>531</v>
      </c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9"/>
      <c r="AN34" s="321"/>
      <c r="AO34" s="322"/>
      <c r="AP34" s="322"/>
      <c r="AQ34" s="322"/>
      <c r="AR34" s="322"/>
      <c r="AS34" s="322"/>
      <c r="AT34" s="322"/>
      <c r="AU34" s="322"/>
      <c r="AV34" s="322"/>
      <c r="AW34" s="322"/>
      <c r="AX34" s="322"/>
      <c r="AY34" s="322"/>
      <c r="AZ34" s="322"/>
      <c r="BA34" s="323"/>
      <c r="BB34" s="250"/>
      <c r="BC34" s="251"/>
      <c r="BD34" s="251"/>
      <c r="BE34" s="251"/>
      <c r="BF34" s="251"/>
      <c r="BG34" s="251"/>
      <c r="BH34" s="251"/>
      <c r="BI34" s="252"/>
      <c r="BJ34" s="247">
        <v>5000</v>
      </c>
      <c r="BK34" s="248"/>
      <c r="BL34" s="248"/>
      <c r="BM34" s="248"/>
      <c r="BN34" s="248"/>
      <c r="BO34" s="248"/>
      <c r="BP34" s="248"/>
      <c r="BQ34" s="248"/>
      <c r="BR34" s="248"/>
      <c r="BS34" s="248"/>
      <c r="BT34" s="248"/>
      <c r="BU34" s="248"/>
      <c r="BV34" s="248"/>
      <c r="BW34" s="248"/>
      <c r="BX34" s="248"/>
      <c r="BY34" s="248"/>
      <c r="BZ34" s="248"/>
      <c r="CA34" s="248"/>
      <c r="CB34" s="249"/>
    </row>
    <row r="35" spans="1:84">
      <c r="A35" s="297"/>
      <c r="B35" s="298"/>
      <c r="C35" s="298"/>
      <c r="D35" s="299"/>
      <c r="E35" s="250" t="s">
        <v>332</v>
      </c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2"/>
      <c r="AN35" s="250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2"/>
      <c r="BB35" s="278" t="s">
        <v>38</v>
      </c>
      <c r="BC35" s="279"/>
      <c r="BD35" s="279"/>
      <c r="BE35" s="279"/>
      <c r="BF35" s="279"/>
      <c r="BG35" s="279"/>
      <c r="BH35" s="279"/>
      <c r="BI35" s="280"/>
      <c r="BJ35" s="247">
        <f>SUM(BJ28:CB34)</f>
        <v>112550</v>
      </c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249"/>
    </row>
    <row r="36" spans="1:84" hidden="1"/>
    <row r="37" spans="1:84">
      <c r="A37" s="205" t="s">
        <v>409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205"/>
      <c r="BT37" s="205"/>
      <c r="BU37" s="205"/>
      <c r="BV37" s="205"/>
      <c r="BW37" s="205"/>
      <c r="BX37" s="205"/>
      <c r="BY37" s="205"/>
      <c r="BZ37" s="205"/>
      <c r="CA37" s="205"/>
      <c r="CB37" s="205"/>
      <c r="CC37" s="142"/>
      <c r="CD37" s="142"/>
      <c r="CE37" s="142"/>
      <c r="CF37" s="142"/>
    </row>
    <row r="38" spans="1:84" hidden="1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2"/>
      <c r="CD38" s="142"/>
      <c r="CE38" s="142"/>
      <c r="CF38" s="142"/>
    </row>
    <row r="39" spans="1:84">
      <c r="A39" s="142" t="s">
        <v>306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/>
      <c r="AJ39" s="325"/>
      <c r="AK39" s="325"/>
      <c r="AL39" s="325"/>
      <c r="AM39" s="325"/>
      <c r="AN39" s="325"/>
      <c r="AO39" s="325"/>
      <c r="AP39" s="325"/>
      <c r="AQ39" s="325"/>
      <c r="AR39" s="325"/>
      <c r="AS39" s="325"/>
      <c r="AT39" s="325"/>
      <c r="AU39" s="325"/>
      <c r="AV39" s="325"/>
      <c r="AW39" s="325"/>
      <c r="AX39" s="325"/>
      <c r="AY39" s="325"/>
      <c r="AZ39" s="325"/>
      <c r="BA39" s="325"/>
      <c r="BB39" s="325"/>
      <c r="BC39" s="325"/>
      <c r="BD39" s="325"/>
      <c r="BE39" s="325"/>
      <c r="BF39" s="325"/>
      <c r="BG39" s="325"/>
      <c r="BH39" s="325"/>
      <c r="BI39" s="325"/>
      <c r="BJ39" s="325"/>
      <c r="BK39" s="325"/>
      <c r="BL39" s="325"/>
      <c r="BM39" s="325"/>
      <c r="BN39" s="325"/>
      <c r="BO39" s="325"/>
      <c r="BP39" s="325"/>
      <c r="BQ39" s="325"/>
      <c r="BR39" s="325"/>
      <c r="BS39" s="325"/>
      <c r="BT39" s="325"/>
      <c r="BU39" s="325"/>
      <c r="BV39" s="325"/>
      <c r="BW39" s="325"/>
      <c r="BX39" s="325"/>
      <c r="BY39" s="325"/>
      <c r="BZ39" s="325"/>
      <c r="CA39" s="325"/>
      <c r="CB39" s="325"/>
      <c r="CC39" s="142"/>
      <c r="CD39" s="142"/>
      <c r="CE39" s="142"/>
      <c r="CF39" s="142"/>
    </row>
    <row r="40" spans="1:84" hidden="1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2"/>
      <c r="CD40" s="142"/>
      <c r="CE40" s="142"/>
      <c r="CF40" s="142"/>
    </row>
    <row r="41" spans="1:84" ht="49.5" customHeight="1">
      <c r="A41" s="142" t="s">
        <v>307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87" t="s">
        <v>308</v>
      </c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29"/>
      <c r="BB41" s="329"/>
      <c r="BC41" s="329"/>
      <c r="BD41" s="329"/>
      <c r="BE41" s="329"/>
      <c r="BF41" s="329"/>
      <c r="BG41" s="329"/>
      <c r="BH41" s="329"/>
      <c r="BI41" s="329"/>
      <c r="BJ41" s="329"/>
      <c r="BK41" s="329"/>
      <c r="BL41" s="329"/>
      <c r="BM41" s="329"/>
      <c r="BN41" s="329"/>
      <c r="BO41" s="329"/>
      <c r="BP41" s="329"/>
      <c r="BQ41" s="329"/>
      <c r="BR41" s="329"/>
      <c r="BS41" s="329"/>
      <c r="BT41" s="329"/>
      <c r="BU41" s="329"/>
      <c r="BV41" s="329"/>
      <c r="BW41" s="329"/>
      <c r="BX41" s="329"/>
      <c r="BY41" s="329"/>
      <c r="BZ41" s="329"/>
      <c r="CA41" s="329"/>
      <c r="CB41" s="329"/>
      <c r="CC41" s="142"/>
      <c r="CD41" s="142"/>
      <c r="CE41" s="142"/>
      <c r="CF41" s="142"/>
    </row>
    <row r="42" spans="1:84" hidden="1"/>
    <row r="43" spans="1:84">
      <c r="A43" s="265" t="s">
        <v>190</v>
      </c>
      <c r="B43" s="266"/>
      <c r="C43" s="266"/>
      <c r="D43" s="267"/>
      <c r="E43" s="265" t="s">
        <v>14</v>
      </c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7"/>
      <c r="AN43" s="265" t="s">
        <v>389</v>
      </c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  <c r="AY43" s="266"/>
      <c r="AZ43" s="266"/>
      <c r="BA43" s="267"/>
      <c r="BB43" s="265" t="s">
        <v>336</v>
      </c>
      <c r="BC43" s="266"/>
      <c r="BD43" s="266"/>
      <c r="BE43" s="266"/>
      <c r="BF43" s="266"/>
      <c r="BG43" s="266"/>
      <c r="BH43" s="266"/>
      <c r="BI43" s="266"/>
      <c r="BJ43" s="266"/>
      <c r="BK43" s="266"/>
      <c r="BL43" s="266"/>
      <c r="BM43" s="267"/>
      <c r="BN43" s="265" t="s">
        <v>390</v>
      </c>
      <c r="BO43" s="266"/>
      <c r="BP43" s="266"/>
      <c r="BQ43" s="266"/>
      <c r="BR43" s="266"/>
      <c r="BS43" s="266"/>
      <c r="BT43" s="266"/>
      <c r="BU43" s="266"/>
      <c r="BV43" s="266"/>
      <c r="BW43" s="266"/>
      <c r="BX43" s="266"/>
      <c r="BY43" s="266"/>
      <c r="BZ43" s="266"/>
      <c r="CA43" s="266"/>
      <c r="CB43" s="267"/>
    </row>
    <row r="44" spans="1:84">
      <c r="A44" s="259" t="s">
        <v>193</v>
      </c>
      <c r="B44" s="260"/>
      <c r="C44" s="260"/>
      <c r="D44" s="261"/>
      <c r="E44" s="259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1"/>
      <c r="AN44" s="259" t="s">
        <v>391</v>
      </c>
      <c r="AO44" s="260"/>
      <c r="AP44" s="260"/>
      <c r="AQ44" s="260"/>
      <c r="AR44" s="260"/>
      <c r="AS44" s="260"/>
      <c r="AT44" s="260"/>
      <c r="AU44" s="260"/>
      <c r="AV44" s="260"/>
      <c r="AW44" s="260"/>
      <c r="AX44" s="260"/>
      <c r="AY44" s="260"/>
      <c r="AZ44" s="260"/>
      <c r="BA44" s="261"/>
      <c r="BB44" s="259" t="s">
        <v>348</v>
      </c>
      <c r="BC44" s="260"/>
      <c r="BD44" s="260"/>
      <c r="BE44" s="260"/>
      <c r="BF44" s="260"/>
      <c r="BG44" s="260"/>
      <c r="BH44" s="260"/>
      <c r="BI44" s="260"/>
      <c r="BJ44" s="260"/>
      <c r="BK44" s="260"/>
      <c r="BL44" s="260"/>
      <c r="BM44" s="261"/>
      <c r="BN44" s="259" t="s">
        <v>392</v>
      </c>
      <c r="BO44" s="260"/>
      <c r="BP44" s="260"/>
      <c r="BQ44" s="260"/>
      <c r="BR44" s="260"/>
      <c r="BS44" s="260"/>
      <c r="BT44" s="260"/>
      <c r="BU44" s="260"/>
      <c r="BV44" s="260"/>
      <c r="BW44" s="260"/>
      <c r="BX44" s="260"/>
      <c r="BY44" s="260"/>
      <c r="BZ44" s="260"/>
      <c r="CA44" s="260"/>
      <c r="CB44" s="261"/>
    </row>
    <row r="45" spans="1:84">
      <c r="A45" s="259"/>
      <c r="B45" s="260"/>
      <c r="C45" s="260"/>
      <c r="D45" s="261"/>
      <c r="E45" s="259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1"/>
      <c r="AN45" s="259"/>
      <c r="AO45" s="260"/>
      <c r="AP45" s="260"/>
      <c r="AQ45" s="260"/>
      <c r="AR45" s="260"/>
      <c r="AS45" s="260"/>
      <c r="AT45" s="260"/>
      <c r="AU45" s="260"/>
      <c r="AV45" s="260"/>
      <c r="AW45" s="260"/>
      <c r="AX45" s="260"/>
      <c r="AY45" s="260"/>
      <c r="AZ45" s="260"/>
      <c r="BA45" s="261"/>
      <c r="BB45" s="259"/>
      <c r="BC45" s="260"/>
      <c r="BD45" s="260"/>
      <c r="BE45" s="260"/>
      <c r="BF45" s="260"/>
      <c r="BG45" s="260"/>
      <c r="BH45" s="260"/>
      <c r="BI45" s="260"/>
      <c r="BJ45" s="260"/>
      <c r="BK45" s="260"/>
      <c r="BL45" s="260"/>
      <c r="BM45" s="261"/>
      <c r="BN45" s="259" t="s">
        <v>393</v>
      </c>
      <c r="BO45" s="260"/>
      <c r="BP45" s="260"/>
      <c r="BQ45" s="260"/>
      <c r="BR45" s="260"/>
      <c r="BS45" s="260"/>
      <c r="BT45" s="260"/>
      <c r="BU45" s="260"/>
      <c r="BV45" s="260"/>
      <c r="BW45" s="260"/>
      <c r="BX45" s="260"/>
      <c r="BY45" s="260"/>
      <c r="BZ45" s="260"/>
      <c r="CA45" s="260"/>
      <c r="CB45" s="261"/>
    </row>
    <row r="46" spans="1:84">
      <c r="A46" s="262">
        <v>1</v>
      </c>
      <c r="B46" s="263"/>
      <c r="C46" s="263"/>
      <c r="D46" s="264"/>
      <c r="E46" s="262">
        <v>2</v>
      </c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63"/>
      <c r="AL46" s="263"/>
      <c r="AM46" s="264"/>
      <c r="AN46" s="262">
        <v>3</v>
      </c>
      <c r="AO46" s="263"/>
      <c r="AP46" s="263"/>
      <c r="AQ46" s="263"/>
      <c r="AR46" s="263"/>
      <c r="AS46" s="263"/>
      <c r="AT46" s="263"/>
      <c r="AU46" s="263"/>
      <c r="AV46" s="263"/>
      <c r="AW46" s="263"/>
      <c r="AX46" s="263"/>
      <c r="AY46" s="263"/>
      <c r="AZ46" s="263"/>
      <c r="BA46" s="264"/>
      <c r="BB46" s="262">
        <v>4</v>
      </c>
      <c r="BC46" s="263"/>
      <c r="BD46" s="263"/>
      <c r="BE46" s="263"/>
      <c r="BF46" s="263"/>
      <c r="BG46" s="263"/>
      <c r="BH46" s="263"/>
      <c r="BI46" s="263"/>
      <c r="BJ46" s="263"/>
      <c r="BK46" s="263"/>
      <c r="BL46" s="263"/>
      <c r="BM46" s="264"/>
      <c r="BN46" s="262">
        <v>5</v>
      </c>
      <c r="BO46" s="263"/>
      <c r="BP46" s="263"/>
      <c r="BQ46" s="263"/>
      <c r="BR46" s="263"/>
      <c r="BS46" s="263"/>
      <c r="BT46" s="263"/>
      <c r="BU46" s="263"/>
      <c r="BV46" s="263"/>
      <c r="BW46" s="263"/>
      <c r="BX46" s="263"/>
      <c r="BY46" s="263"/>
      <c r="BZ46" s="263"/>
      <c r="CA46" s="263"/>
      <c r="CB46" s="264"/>
    </row>
    <row r="47" spans="1:84" hidden="1">
      <c r="A47" s="297"/>
      <c r="B47" s="298"/>
      <c r="C47" s="298"/>
      <c r="D47" s="299"/>
      <c r="E47" s="297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9"/>
      <c r="AN47" s="321"/>
      <c r="AO47" s="322"/>
      <c r="AP47" s="322"/>
      <c r="AQ47" s="322"/>
      <c r="AR47" s="322"/>
      <c r="AS47" s="322"/>
      <c r="AT47" s="322"/>
      <c r="AU47" s="322"/>
      <c r="AV47" s="322"/>
      <c r="AW47" s="322"/>
      <c r="AX47" s="322"/>
      <c r="AY47" s="322"/>
      <c r="AZ47" s="322"/>
      <c r="BA47" s="323"/>
      <c r="BB47" s="250"/>
      <c r="BC47" s="251"/>
      <c r="BD47" s="251"/>
      <c r="BE47" s="251"/>
      <c r="BF47" s="251"/>
      <c r="BG47" s="251"/>
      <c r="BH47" s="251"/>
      <c r="BI47" s="251"/>
      <c r="BJ47" s="251"/>
      <c r="BK47" s="251"/>
      <c r="BL47" s="251"/>
      <c r="BM47" s="252"/>
      <c r="BN47" s="321"/>
      <c r="BO47" s="322"/>
      <c r="BP47" s="322"/>
      <c r="BQ47" s="322"/>
      <c r="BR47" s="322"/>
      <c r="BS47" s="322"/>
      <c r="BT47" s="322"/>
      <c r="BU47" s="322"/>
      <c r="BV47" s="322"/>
      <c r="BW47" s="322"/>
      <c r="BX47" s="322"/>
      <c r="BY47" s="322"/>
      <c r="BZ47" s="322"/>
      <c r="CA47" s="322"/>
      <c r="CB47" s="323"/>
    </row>
    <row r="48" spans="1:84" hidden="1">
      <c r="A48" s="297"/>
      <c r="B48" s="298"/>
      <c r="C48" s="298"/>
      <c r="D48" s="299"/>
      <c r="E48" s="297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9"/>
      <c r="AN48" s="321"/>
      <c r="AO48" s="322"/>
      <c r="AP48" s="322"/>
      <c r="AQ48" s="322"/>
      <c r="AR48" s="322"/>
      <c r="AS48" s="322"/>
      <c r="AT48" s="322"/>
      <c r="AU48" s="322"/>
      <c r="AV48" s="322"/>
      <c r="AW48" s="322"/>
      <c r="AX48" s="322"/>
      <c r="AY48" s="322"/>
      <c r="AZ48" s="322"/>
      <c r="BA48" s="323"/>
      <c r="BB48" s="250"/>
      <c r="BC48" s="251"/>
      <c r="BD48" s="251"/>
      <c r="BE48" s="251"/>
      <c r="BF48" s="251"/>
      <c r="BG48" s="251"/>
      <c r="BH48" s="251"/>
      <c r="BI48" s="251"/>
      <c r="BJ48" s="251"/>
      <c r="BK48" s="251"/>
      <c r="BL48" s="251"/>
      <c r="BM48" s="252"/>
      <c r="BN48" s="321"/>
      <c r="BO48" s="322"/>
      <c r="BP48" s="322"/>
      <c r="BQ48" s="322"/>
      <c r="BR48" s="322"/>
      <c r="BS48" s="322"/>
      <c r="BT48" s="322"/>
      <c r="BU48" s="322"/>
      <c r="BV48" s="322"/>
      <c r="BW48" s="322"/>
      <c r="BX48" s="322"/>
      <c r="BY48" s="322"/>
      <c r="BZ48" s="322"/>
      <c r="CA48" s="322"/>
      <c r="CB48" s="323"/>
    </row>
    <row r="49" spans="1:84">
      <c r="A49" s="297"/>
      <c r="B49" s="298"/>
      <c r="C49" s="298"/>
      <c r="D49" s="299"/>
      <c r="E49" s="250" t="s">
        <v>332</v>
      </c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2"/>
      <c r="AN49" s="312" t="s">
        <v>38</v>
      </c>
      <c r="AO49" s="313"/>
      <c r="AP49" s="313"/>
      <c r="AQ49" s="313"/>
      <c r="AR49" s="313"/>
      <c r="AS49" s="313"/>
      <c r="AT49" s="313"/>
      <c r="AU49" s="313"/>
      <c r="AV49" s="313"/>
      <c r="AW49" s="313"/>
      <c r="AX49" s="313"/>
      <c r="AY49" s="313"/>
      <c r="AZ49" s="313"/>
      <c r="BA49" s="314"/>
      <c r="BB49" s="278" t="s">
        <v>38</v>
      </c>
      <c r="BC49" s="279"/>
      <c r="BD49" s="279"/>
      <c r="BE49" s="279"/>
      <c r="BF49" s="279"/>
      <c r="BG49" s="279"/>
      <c r="BH49" s="279"/>
      <c r="BI49" s="279"/>
      <c r="BJ49" s="279"/>
      <c r="BK49" s="279"/>
      <c r="BL49" s="279"/>
      <c r="BM49" s="280"/>
      <c r="BN49" s="321"/>
      <c r="BO49" s="322"/>
      <c r="BP49" s="322"/>
      <c r="BQ49" s="322"/>
      <c r="BR49" s="322"/>
      <c r="BS49" s="322"/>
      <c r="BT49" s="322"/>
      <c r="BU49" s="322"/>
      <c r="BV49" s="322"/>
      <c r="BW49" s="322"/>
      <c r="BX49" s="322"/>
      <c r="BY49" s="322"/>
      <c r="BZ49" s="322"/>
      <c r="CA49" s="322"/>
      <c r="CB49" s="323"/>
    </row>
    <row r="50" spans="1:84" hidden="1"/>
    <row r="51" spans="1:84">
      <c r="A51" s="205" t="s">
        <v>410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05"/>
      <c r="BO51" s="205"/>
      <c r="BP51" s="205"/>
      <c r="BQ51" s="205"/>
      <c r="BR51" s="205"/>
      <c r="BS51" s="205"/>
      <c r="BT51" s="205"/>
      <c r="BU51" s="205"/>
      <c r="BV51" s="205"/>
      <c r="BW51" s="205"/>
      <c r="BX51" s="205"/>
      <c r="BY51" s="205"/>
      <c r="BZ51" s="205"/>
      <c r="CA51" s="205"/>
      <c r="CB51" s="205"/>
      <c r="CC51" s="142"/>
      <c r="CD51" s="142"/>
      <c r="CE51" s="142"/>
      <c r="CF51" s="142"/>
    </row>
    <row r="52" spans="1:84">
      <c r="A52" s="205" t="s">
        <v>411</v>
      </c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205"/>
      <c r="BP52" s="205"/>
      <c r="BQ52" s="205"/>
      <c r="BR52" s="205"/>
      <c r="BS52" s="205"/>
      <c r="BT52" s="205"/>
      <c r="BU52" s="205"/>
      <c r="BV52" s="205"/>
      <c r="BW52" s="205"/>
      <c r="BX52" s="205"/>
      <c r="BY52" s="205"/>
      <c r="BZ52" s="205"/>
      <c r="CA52" s="205"/>
      <c r="CB52" s="205"/>
      <c r="CC52" s="142"/>
      <c r="CD52" s="142"/>
      <c r="CE52" s="142"/>
      <c r="CF52" s="142"/>
    </row>
    <row r="53" spans="1:84" hidden="1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2"/>
      <c r="CD53" s="142"/>
      <c r="CE53" s="142"/>
      <c r="CF53" s="142"/>
    </row>
    <row r="54" spans="1:84">
      <c r="A54" s="142" t="s">
        <v>306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324" t="s">
        <v>89</v>
      </c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  <c r="AG54" s="324"/>
      <c r="AH54" s="324"/>
      <c r="AI54" s="324"/>
      <c r="AJ54" s="324"/>
      <c r="AK54" s="324"/>
      <c r="AL54" s="324"/>
      <c r="AM54" s="324"/>
      <c r="AN54" s="324"/>
      <c r="AO54" s="324"/>
      <c r="AP54" s="324"/>
      <c r="AQ54" s="324"/>
      <c r="AR54" s="324"/>
      <c r="AS54" s="324"/>
      <c r="AT54" s="324"/>
      <c r="AU54" s="324"/>
      <c r="AV54" s="324"/>
      <c r="AW54" s="324"/>
      <c r="AX54" s="324"/>
      <c r="AY54" s="324"/>
      <c r="AZ54" s="324"/>
      <c r="BA54" s="324"/>
      <c r="BB54" s="324"/>
      <c r="BC54" s="324"/>
      <c r="BD54" s="324"/>
      <c r="BE54" s="324"/>
      <c r="BF54" s="324"/>
      <c r="BG54" s="324"/>
      <c r="BH54" s="324"/>
      <c r="BI54" s="324"/>
      <c r="BJ54" s="324"/>
      <c r="BK54" s="324"/>
      <c r="BL54" s="324"/>
      <c r="BM54" s="324"/>
      <c r="BN54" s="324"/>
      <c r="BO54" s="324"/>
      <c r="BP54" s="324"/>
      <c r="BQ54" s="324"/>
      <c r="BR54" s="324"/>
      <c r="BS54" s="324"/>
      <c r="BT54" s="324"/>
      <c r="BU54" s="324"/>
      <c r="BV54" s="324"/>
      <c r="BW54" s="324"/>
      <c r="BX54" s="324"/>
      <c r="BY54" s="324"/>
      <c r="BZ54" s="324"/>
      <c r="CA54" s="324"/>
      <c r="CB54" s="324"/>
      <c r="CC54" s="142"/>
      <c r="CD54" s="142"/>
      <c r="CE54" s="142"/>
      <c r="CF54" s="142"/>
    </row>
    <row r="55" spans="1:84" hidden="1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2"/>
      <c r="CD55" s="142"/>
      <c r="CE55" s="142"/>
      <c r="CF55" s="142"/>
    </row>
    <row r="56" spans="1:84" ht="51.75" customHeight="1">
      <c r="A56" s="142" t="s">
        <v>307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87" t="s">
        <v>308</v>
      </c>
      <c r="AB56" s="329"/>
      <c r="AC56" s="329"/>
      <c r="AD56" s="329"/>
      <c r="AE56" s="329"/>
      <c r="AF56" s="329"/>
      <c r="AG56" s="329"/>
      <c r="AH56" s="329"/>
      <c r="AI56" s="329"/>
      <c r="AJ56" s="329"/>
      <c r="AK56" s="329"/>
      <c r="AL56" s="329"/>
      <c r="AM56" s="329"/>
      <c r="AN56" s="329"/>
      <c r="AO56" s="329"/>
      <c r="AP56" s="329"/>
      <c r="AQ56" s="329"/>
      <c r="AR56" s="329"/>
      <c r="AS56" s="329"/>
      <c r="AT56" s="329"/>
      <c r="AU56" s="329"/>
      <c r="AV56" s="329"/>
      <c r="AW56" s="329"/>
      <c r="AX56" s="329"/>
      <c r="AY56" s="329"/>
      <c r="AZ56" s="329"/>
      <c r="BA56" s="329"/>
      <c r="BB56" s="329"/>
      <c r="BC56" s="329"/>
      <c r="BD56" s="329"/>
      <c r="BE56" s="329"/>
      <c r="BF56" s="329"/>
      <c r="BG56" s="329"/>
      <c r="BH56" s="329"/>
      <c r="BI56" s="329"/>
      <c r="BJ56" s="329"/>
      <c r="BK56" s="329"/>
      <c r="BL56" s="329"/>
      <c r="BM56" s="329"/>
      <c r="BN56" s="329"/>
      <c r="BO56" s="329"/>
      <c r="BP56" s="329"/>
      <c r="BQ56" s="329"/>
      <c r="BR56" s="329"/>
      <c r="BS56" s="329"/>
      <c r="BT56" s="329"/>
      <c r="BU56" s="329"/>
      <c r="BV56" s="329"/>
      <c r="BW56" s="329"/>
      <c r="BX56" s="329"/>
      <c r="BY56" s="329"/>
      <c r="BZ56" s="329"/>
      <c r="CA56" s="329"/>
      <c r="CB56" s="329"/>
      <c r="CC56" s="142"/>
      <c r="CD56" s="142"/>
      <c r="CE56" s="142"/>
      <c r="CF56" s="142"/>
    </row>
    <row r="57" spans="1:84" hidden="1"/>
    <row r="58" spans="1:84">
      <c r="A58" s="265" t="s">
        <v>190</v>
      </c>
      <c r="B58" s="266"/>
      <c r="C58" s="266"/>
      <c r="D58" s="267"/>
      <c r="E58" s="265" t="s">
        <v>14</v>
      </c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6"/>
      <c r="AK58" s="266"/>
      <c r="AL58" s="266"/>
      <c r="AM58" s="267"/>
      <c r="AN58" s="265" t="s">
        <v>389</v>
      </c>
      <c r="AO58" s="266"/>
      <c r="AP58" s="266"/>
      <c r="AQ58" s="266"/>
      <c r="AR58" s="266"/>
      <c r="AS58" s="266"/>
      <c r="AT58" s="266"/>
      <c r="AU58" s="266"/>
      <c r="AV58" s="266"/>
      <c r="AW58" s="266"/>
      <c r="AX58" s="266"/>
      <c r="AY58" s="266"/>
      <c r="AZ58" s="266"/>
      <c r="BA58" s="267"/>
      <c r="BB58" s="265" t="s">
        <v>336</v>
      </c>
      <c r="BC58" s="266"/>
      <c r="BD58" s="266"/>
      <c r="BE58" s="266"/>
      <c r="BF58" s="266"/>
      <c r="BG58" s="266"/>
      <c r="BH58" s="266"/>
      <c r="BI58" s="266"/>
      <c r="BJ58" s="266"/>
      <c r="BK58" s="266"/>
      <c r="BL58" s="266"/>
      <c r="BM58" s="267"/>
      <c r="BN58" s="265" t="s">
        <v>390</v>
      </c>
      <c r="BO58" s="266"/>
      <c r="BP58" s="266"/>
      <c r="BQ58" s="266"/>
      <c r="BR58" s="266"/>
      <c r="BS58" s="266"/>
      <c r="BT58" s="266"/>
      <c r="BU58" s="266"/>
      <c r="BV58" s="266"/>
      <c r="BW58" s="266"/>
      <c r="BX58" s="266"/>
      <c r="BY58" s="266"/>
      <c r="BZ58" s="266"/>
      <c r="CA58" s="266"/>
      <c r="CB58" s="267"/>
    </row>
    <row r="59" spans="1:84">
      <c r="A59" s="259" t="s">
        <v>193</v>
      </c>
      <c r="B59" s="260"/>
      <c r="C59" s="260"/>
      <c r="D59" s="261"/>
      <c r="E59" s="259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  <c r="AM59" s="261"/>
      <c r="AN59" s="259" t="s">
        <v>391</v>
      </c>
      <c r="AO59" s="260"/>
      <c r="AP59" s="260"/>
      <c r="AQ59" s="260"/>
      <c r="AR59" s="260"/>
      <c r="AS59" s="260"/>
      <c r="AT59" s="260"/>
      <c r="AU59" s="260"/>
      <c r="AV59" s="260"/>
      <c r="AW59" s="260"/>
      <c r="AX59" s="260"/>
      <c r="AY59" s="260"/>
      <c r="AZ59" s="260"/>
      <c r="BA59" s="261"/>
      <c r="BB59" s="259" t="s">
        <v>348</v>
      </c>
      <c r="BC59" s="260"/>
      <c r="BD59" s="260"/>
      <c r="BE59" s="260"/>
      <c r="BF59" s="260"/>
      <c r="BG59" s="260"/>
      <c r="BH59" s="260"/>
      <c r="BI59" s="260"/>
      <c r="BJ59" s="260"/>
      <c r="BK59" s="260"/>
      <c r="BL59" s="260"/>
      <c r="BM59" s="261"/>
      <c r="BN59" s="259" t="s">
        <v>392</v>
      </c>
      <c r="BO59" s="260"/>
      <c r="BP59" s="260"/>
      <c r="BQ59" s="260"/>
      <c r="BR59" s="260"/>
      <c r="BS59" s="260"/>
      <c r="BT59" s="260"/>
      <c r="BU59" s="260"/>
      <c r="BV59" s="260"/>
      <c r="BW59" s="260"/>
      <c r="BX59" s="260"/>
      <c r="BY59" s="260"/>
      <c r="BZ59" s="260"/>
      <c r="CA59" s="260"/>
      <c r="CB59" s="261"/>
    </row>
    <row r="60" spans="1:84">
      <c r="A60" s="259"/>
      <c r="B60" s="260"/>
      <c r="C60" s="260"/>
      <c r="D60" s="261"/>
      <c r="E60" s="259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  <c r="AK60" s="260"/>
      <c r="AL60" s="260"/>
      <c r="AM60" s="261"/>
      <c r="AN60" s="259"/>
      <c r="AO60" s="260"/>
      <c r="AP60" s="260"/>
      <c r="AQ60" s="260"/>
      <c r="AR60" s="260"/>
      <c r="AS60" s="260"/>
      <c r="AT60" s="260"/>
      <c r="AU60" s="260"/>
      <c r="AV60" s="260"/>
      <c r="AW60" s="260"/>
      <c r="AX60" s="260"/>
      <c r="AY60" s="260"/>
      <c r="AZ60" s="260"/>
      <c r="BA60" s="261"/>
      <c r="BB60" s="259"/>
      <c r="BC60" s="260"/>
      <c r="BD60" s="260"/>
      <c r="BE60" s="260"/>
      <c r="BF60" s="260"/>
      <c r="BG60" s="260"/>
      <c r="BH60" s="260"/>
      <c r="BI60" s="260"/>
      <c r="BJ60" s="260"/>
      <c r="BK60" s="260"/>
      <c r="BL60" s="260"/>
      <c r="BM60" s="261"/>
      <c r="BN60" s="259" t="s">
        <v>393</v>
      </c>
      <c r="BO60" s="260"/>
      <c r="BP60" s="260"/>
      <c r="BQ60" s="260"/>
      <c r="BR60" s="260"/>
      <c r="BS60" s="260"/>
      <c r="BT60" s="260"/>
      <c r="BU60" s="260"/>
      <c r="BV60" s="260"/>
      <c r="BW60" s="260"/>
      <c r="BX60" s="260"/>
      <c r="BY60" s="260"/>
      <c r="BZ60" s="260"/>
      <c r="CA60" s="260"/>
      <c r="CB60" s="261"/>
    </row>
    <row r="61" spans="1:84">
      <c r="A61" s="262">
        <v>1</v>
      </c>
      <c r="B61" s="263"/>
      <c r="C61" s="263"/>
      <c r="D61" s="264"/>
      <c r="E61" s="262">
        <v>2</v>
      </c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4"/>
      <c r="AN61" s="262">
        <v>3</v>
      </c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4"/>
      <c r="BB61" s="262">
        <v>4</v>
      </c>
      <c r="BC61" s="263"/>
      <c r="BD61" s="263"/>
      <c r="BE61" s="263"/>
      <c r="BF61" s="263"/>
      <c r="BG61" s="263"/>
      <c r="BH61" s="263"/>
      <c r="BI61" s="263"/>
      <c r="BJ61" s="263"/>
      <c r="BK61" s="263"/>
      <c r="BL61" s="263"/>
      <c r="BM61" s="264"/>
      <c r="BN61" s="262">
        <v>5</v>
      </c>
      <c r="BO61" s="263"/>
      <c r="BP61" s="263"/>
      <c r="BQ61" s="263"/>
      <c r="BR61" s="263"/>
      <c r="BS61" s="263"/>
      <c r="BT61" s="263"/>
      <c r="BU61" s="263"/>
      <c r="BV61" s="263"/>
      <c r="BW61" s="263"/>
      <c r="BX61" s="263"/>
      <c r="BY61" s="263"/>
      <c r="BZ61" s="263"/>
      <c r="CA61" s="263"/>
      <c r="CB61" s="264"/>
    </row>
    <row r="62" spans="1:84" hidden="1">
      <c r="A62" s="297"/>
      <c r="B62" s="298"/>
      <c r="C62" s="298"/>
      <c r="D62" s="299"/>
      <c r="E62" s="297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  <c r="AI62" s="298"/>
      <c r="AJ62" s="298"/>
      <c r="AK62" s="298"/>
      <c r="AL62" s="298"/>
      <c r="AM62" s="299"/>
      <c r="AN62" s="321"/>
      <c r="AO62" s="322"/>
      <c r="AP62" s="322"/>
      <c r="AQ62" s="322"/>
      <c r="AR62" s="322"/>
      <c r="AS62" s="322"/>
      <c r="AT62" s="322"/>
      <c r="AU62" s="322"/>
      <c r="AV62" s="322"/>
      <c r="AW62" s="322"/>
      <c r="AX62" s="322"/>
      <c r="AY62" s="322"/>
      <c r="AZ62" s="322"/>
      <c r="BA62" s="323"/>
      <c r="BB62" s="250"/>
      <c r="BC62" s="251"/>
      <c r="BD62" s="251"/>
      <c r="BE62" s="251"/>
      <c r="BF62" s="251"/>
      <c r="BG62" s="251"/>
      <c r="BH62" s="251"/>
      <c r="BI62" s="251"/>
      <c r="BJ62" s="251"/>
      <c r="BK62" s="251"/>
      <c r="BL62" s="251"/>
      <c r="BM62" s="252"/>
      <c r="BN62" s="321"/>
      <c r="BO62" s="322"/>
      <c r="BP62" s="322"/>
      <c r="BQ62" s="322"/>
      <c r="BR62" s="322"/>
      <c r="BS62" s="322"/>
      <c r="BT62" s="322"/>
      <c r="BU62" s="322"/>
      <c r="BV62" s="322"/>
      <c r="BW62" s="322"/>
      <c r="BX62" s="322"/>
      <c r="BY62" s="322"/>
      <c r="BZ62" s="322"/>
      <c r="CA62" s="322"/>
      <c r="CB62" s="323"/>
    </row>
    <row r="63" spans="1:84" hidden="1">
      <c r="A63" s="297"/>
      <c r="B63" s="298"/>
      <c r="C63" s="298"/>
      <c r="D63" s="299"/>
      <c r="E63" s="297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  <c r="AC63" s="298"/>
      <c r="AD63" s="298"/>
      <c r="AE63" s="298"/>
      <c r="AF63" s="298"/>
      <c r="AG63" s="298"/>
      <c r="AH63" s="298"/>
      <c r="AI63" s="298"/>
      <c r="AJ63" s="298"/>
      <c r="AK63" s="298"/>
      <c r="AL63" s="298"/>
      <c r="AM63" s="299"/>
      <c r="AN63" s="321"/>
      <c r="AO63" s="322"/>
      <c r="AP63" s="322"/>
      <c r="AQ63" s="322"/>
      <c r="AR63" s="322"/>
      <c r="AS63" s="322"/>
      <c r="AT63" s="322"/>
      <c r="AU63" s="322"/>
      <c r="AV63" s="322"/>
      <c r="AW63" s="322"/>
      <c r="AX63" s="322"/>
      <c r="AY63" s="322"/>
      <c r="AZ63" s="322"/>
      <c r="BA63" s="323"/>
      <c r="BB63" s="250"/>
      <c r="BC63" s="251"/>
      <c r="BD63" s="251"/>
      <c r="BE63" s="251"/>
      <c r="BF63" s="251"/>
      <c r="BG63" s="251"/>
      <c r="BH63" s="251"/>
      <c r="BI63" s="251"/>
      <c r="BJ63" s="251"/>
      <c r="BK63" s="251"/>
      <c r="BL63" s="251"/>
      <c r="BM63" s="252"/>
      <c r="BN63" s="321"/>
      <c r="BO63" s="322"/>
      <c r="BP63" s="322"/>
      <c r="BQ63" s="322"/>
      <c r="BR63" s="322"/>
      <c r="BS63" s="322"/>
      <c r="BT63" s="322"/>
      <c r="BU63" s="322"/>
      <c r="BV63" s="322"/>
      <c r="BW63" s="322"/>
      <c r="BX63" s="322"/>
      <c r="BY63" s="322"/>
      <c r="BZ63" s="322"/>
      <c r="CA63" s="322"/>
      <c r="CB63" s="323"/>
    </row>
    <row r="64" spans="1:84">
      <c r="A64" s="297"/>
      <c r="B64" s="298"/>
      <c r="C64" s="298"/>
      <c r="D64" s="299"/>
      <c r="E64" s="250" t="s">
        <v>332</v>
      </c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2"/>
      <c r="AN64" s="312" t="s">
        <v>38</v>
      </c>
      <c r="AO64" s="313"/>
      <c r="AP64" s="313"/>
      <c r="AQ64" s="313"/>
      <c r="AR64" s="313"/>
      <c r="AS64" s="313"/>
      <c r="AT64" s="313"/>
      <c r="AU64" s="313"/>
      <c r="AV64" s="313"/>
      <c r="AW64" s="313"/>
      <c r="AX64" s="313"/>
      <c r="AY64" s="313"/>
      <c r="AZ64" s="313"/>
      <c r="BA64" s="314"/>
      <c r="BB64" s="278" t="s">
        <v>38</v>
      </c>
      <c r="BC64" s="279"/>
      <c r="BD64" s="279"/>
      <c r="BE64" s="279"/>
      <c r="BF64" s="279"/>
      <c r="BG64" s="279"/>
      <c r="BH64" s="279"/>
      <c r="BI64" s="279"/>
      <c r="BJ64" s="279"/>
      <c r="BK64" s="279"/>
      <c r="BL64" s="279"/>
      <c r="BM64" s="280"/>
      <c r="BN64" s="321"/>
      <c r="BO64" s="322"/>
      <c r="BP64" s="322"/>
      <c r="BQ64" s="322"/>
      <c r="BR64" s="322"/>
      <c r="BS64" s="322"/>
      <c r="BT64" s="322"/>
      <c r="BU64" s="322"/>
      <c r="BV64" s="322"/>
      <c r="BW64" s="322"/>
      <c r="BX64" s="322"/>
      <c r="BY64" s="322"/>
      <c r="BZ64" s="322"/>
      <c r="CA64" s="322"/>
      <c r="CB64" s="323"/>
    </row>
  </sheetData>
  <mergeCells count="190">
    <mergeCell ref="AC5:CB5"/>
    <mergeCell ref="AA41:CB41"/>
    <mergeCell ref="AA56:CB56"/>
    <mergeCell ref="A1:CB1"/>
    <mergeCell ref="S3:CB3"/>
    <mergeCell ref="A7:D7"/>
    <mergeCell ref="E7:AM7"/>
    <mergeCell ref="AN7:BA7"/>
    <mergeCell ref="BB7:BM7"/>
    <mergeCell ref="BN7:CB7"/>
    <mergeCell ref="A8:D8"/>
    <mergeCell ref="E8:AM8"/>
    <mergeCell ref="AN8:BA8"/>
    <mergeCell ref="BB8:BM8"/>
    <mergeCell ref="BN8:CB8"/>
    <mergeCell ref="A9:D9"/>
    <mergeCell ref="E9:AM9"/>
    <mergeCell ref="AN9:BA9"/>
    <mergeCell ref="BB9:BM9"/>
    <mergeCell ref="BN9:CB9"/>
    <mergeCell ref="A10:D10"/>
    <mergeCell ref="E10:AM10"/>
    <mergeCell ref="AN10:BA10"/>
    <mergeCell ref="BB10:BM10"/>
    <mergeCell ref="BN10:CB10"/>
    <mergeCell ref="A13:D13"/>
    <mergeCell ref="E13:AM13"/>
    <mergeCell ref="AN13:BA13"/>
    <mergeCell ref="BB13:BM13"/>
    <mergeCell ref="BN13:CB13"/>
    <mergeCell ref="A11:D11"/>
    <mergeCell ref="E11:AM11"/>
    <mergeCell ref="AN11:BA11"/>
    <mergeCell ref="BB11:BM11"/>
    <mergeCell ref="BN11:CB11"/>
    <mergeCell ref="E12:AM12"/>
    <mergeCell ref="BN12:BZ12"/>
    <mergeCell ref="A17:CB17"/>
    <mergeCell ref="S19:CB19"/>
    <mergeCell ref="AH21:CB21"/>
    <mergeCell ref="A23:D23"/>
    <mergeCell ref="E23:AM23"/>
    <mergeCell ref="AN23:BA23"/>
    <mergeCell ref="BB23:BI23"/>
    <mergeCell ref="BJ23:CB23"/>
    <mergeCell ref="A14:D14"/>
    <mergeCell ref="E14:AM14"/>
    <mergeCell ref="AN14:BA14"/>
    <mergeCell ref="BB14:BM14"/>
    <mergeCell ref="BN14:CB14"/>
    <mergeCell ref="A15:D15"/>
    <mergeCell ref="E15:AM15"/>
    <mergeCell ref="AN15:BA15"/>
    <mergeCell ref="BB15:BM15"/>
    <mergeCell ref="BN15:CB15"/>
    <mergeCell ref="A24:D24"/>
    <mergeCell ref="E24:AM24"/>
    <mergeCell ref="AN24:BA24"/>
    <mergeCell ref="BB24:BI24"/>
    <mergeCell ref="BJ24:CB24"/>
    <mergeCell ref="A25:D25"/>
    <mergeCell ref="E25:AM25"/>
    <mergeCell ref="AN25:BA25"/>
    <mergeCell ref="BB25:BI25"/>
    <mergeCell ref="BJ25:CB25"/>
    <mergeCell ref="A26:D26"/>
    <mergeCell ref="E26:AM26"/>
    <mergeCell ref="AN26:BA26"/>
    <mergeCell ref="BB26:BI26"/>
    <mergeCell ref="BJ26:CB26"/>
    <mergeCell ref="A27:D27"/>
    <mergeCell ref="E27:AM27"/>
    <mergeCell ref="AN27:BA27"/>
    <mergeCell ref="BB27:BI27"/>
    <mergeCell ref="BJ27:CB27"/>
    <mergeCell ref="A28:D28"/>
    <mergeCell ref="E28:AM28"/>
    <mergeCell ref="AN28:BA28"/>
    <mergeCell ref="BB28:BI28"/>
    <mergeCell ref="BJ28:CB28"/>
    <mergeCell ref="A29:D29"/>
    <mergeCell ref="E29:AM29"/>
    <mergeCell ref="AN29:BA29"/>
    <mergeCell ref="BB29:BI29"/>
    <mergeCell ref="BJ29:CB29"/>
    <mergeCell ref="A30:D30"/>
    <mergeCell ref="E30:AM30"/>
    <mergeCell ref="AN30:BA30"/>
    <mergeCell ref="BB30:BI30"/>
    <mergeCell ref="BJ30:CB30"/>
    <mergeCell ref="A31:D31"/>
    <mergeCell ref="E31:AM31"/>
    <mergeCell ref="AN31:BA31"/>
    <mergeCell ref="BB31:BI31"/>
    <mergeCell ref="BJ31:CB31"/>
    <mergeCell ref="A32:D32"/>
    <mergeCell ref="E32:AM32"/>
    <mergeCell ref="AN32:BA32"/>
    <mergeCell ref="BB32:BI32"/>
    <mergeCell ref="BJ32:CB32"/>
    <mergeCell ref="A33:D33"/>
    <mergeCell ref="E33:AM33"/>
    <mergeCell ref="AN33:BA33"/>
    <mergeCell ref="BB33:BI33"/>
    <mergeCell ref="BJ33:CB33"/>
    <mergeCell ref="S39:CB39"/>
    <mergeCell ref="A43:D43"/>
    <mergeCell ref="E43:AM43"/>
    <mergeCell ref="AN43:BA43"/>
    <mergeCell ref="BB43:BM43"/>
    <mergeCell ref="BN43:CB43"/>
    <mergeCell ref="A35:D35"/>
    <mergeCell ref="E35:AM35"/>
    <mergeCell ref="AN35:BA35"/>
    <mergeCell ref="BB35:BI35"/>
    <mergeCell ref="BJ35:CB35"/>
    <mergeCell ref="A37:CB37"/>
    <mergeCell ref="A44:D44"/>
    <mergeCell ref="E44:AM44"/>
    <mergeCell ref="AN44:BA44"/>
    <mergeCell ref="BB44:BM44"/>
    <mergeCell ref="BN44:CB44"/>
    <mergeCell ref="A45:D45"/>
    <mergeCell ref="E45:AM45"/>
    <mergeCell ref="AN45:BA45"/>
    <mergeCell ref="BB45:BM45"/>
    <mergeCell ref="BN45:CB45"/>
    <mergeCell ref="A46:D46"/>
    <mergeCell ref="E46:AM46"/>
    <mergeCell ref="AN46:BA46"/>
    <mergeCell ref="BB46:BM46"/>
    <mergeCell ref="BN46:CB46"/>
    <mergeCell ref="A47:D47"/>
    <mergeCell ref="E47:AM47"/>
    <mergeCell ref="AN47:BA47"/>
    <mergeCell ref="BB47:BM47"/>
    <mergeCell ref="BN47:CB47"/>
    <mergeCell ref="A48:D48"/>
    <mergeCell ref="E48:AM48"/>
    <mergeCell ref="AN48:BA48"/>
    <mergeCell ref="BB48:BM48"/>
    <mergeCell ref="BN48:CB48"/>
    <mergeCell ref="A49:D49"/>
    <mergeCell ref="E49:AM49"/>
    <mergeCell ref="AN49:BA49"/>
    <mergeCell ref="BB49:BM49"/>
    <mergeCell ref="BN49:CB49"/>
    <mergeCell ref="BN60:CB60"/>
    <mergeCell ref="A61:D61"/>
    <mergeCell ref="E61:AM61"/>
    <mergeCell ref="AN61:BA61"/>
    <mergeCell ref="BB61:BM61"/>
    <mergeCell ref="BN61:CB61"/>
    <mergeCell ref="A51:CB51"/>
    <mergeCell ref="A52:CB52"/>
    <mergeCell ref="S54:CB54"/>
    <mergeCell ref="A58:D58"/>
    <mergeCell ref="E58:AM58"/>
    <mergeCell ref="AN58:BA58"/>
    <mergeCell ref="BB58:BM58"/>
    <mergeCell ref="BN58:CB58"/>
    <mergeCell ref="A59:D59"/>
    <mergeCell ref="E59:AM59"/>
    <mergeCell ref="AN59:BA59"/>
    <mergeCell ref="BB59:BM59"/>
    <mergeCell ref="BN59:CB59"/>
    <mergeCell ref="A34:D34"/>
    <mergeCell ref="E34:AM34"/>
    <mergeCell ref="AN34:BA34"/>
    <mergeCell ref="BB34:BI34"/>
    <mergeCell ref="BJ34:CB34"/>
    <mergeCell ref="A64:D64"/>
    <mergeCell ref="E64:AM64"/>
    <mergeCell ref="AN64:BA64"/>
    <mergeCell ref="BB64:BM64"/>
    <mergeCell ref="BN64:CB64"/>
    <mergeCell ref="A62:D62"/>
    <mergeCell ref="E62:AM62"/>
    <mergeCell ref="AN62:BA62"/>
    <mergeCell ref="BB62:BM62"/>
    <mergeCell ref="BN62:CB62"/>
    <mergeCell ref="A63:D63"/>
    <mergeCell ref="E63:AM63"/>
    <mergeCell ref="AN63:BA63"/>
    <mergeCell ref="BB63:BM63"/>
    <mergeCell ref="BN63:CB63"/>
    <mergeCell ref="A60:D60"/>
    <mergeCell ref="E60:AM60"/>
    <mergeCell ref="AN60:BA60"/>
    <mergeCell ref="BB60:BM60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52"/>
  <sheetViews>
    <sheetView topLeftCell="U1" workbookViewId="0">
      <selection activeCell="BP42" sqref="BP42:CB42"/>
    </sheetView>
  </sheetViews>
  <sheetFormatPr defaultRowHeight="12.75"/>
  <cols>
    <col min="1" max="24" width="1.28515625" style="1" customWidth="1"/>
    <col min="25" max="25" width="1.140625" style="1" customWidth="1"/>
    <col min="26" max="33" width="1.28515625" style="1" hidden="1" customWidth="1"/>
    <col min="34" max="80" width="1.28515625" style="1" customWidth="1"/>
    <col min="81" max="81" width="9.140625" style="1"/>
    <col min="82" max="16384" width="9.140625" style="143"/>
  </cols>
  <sheetData>
    <row r="1" spans="1:81">
      <c r="A1" s="205">
        <v>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142"/>
    </row>
    <row r="2" spans="1:8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2"/>
    </row>
    <row r="3" spans="1:81">
      <c r="A3" s="142" t="s">
        <v>306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325" t="s">
        <v>412</v>
      </c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/>
      <c r="BA3" s="325"/>
      <c r="BB3" s="325"/>
      <c r="BC3" s="325"/>
      <c r="BD3" s="325"/>
      <c r="BE3" s="325"/>
      <c r="BF3" s="325"/>
      <c r="BG3" s="325"/>
      <c r="BH3" s="325"/>
      <c r="BI3" s="325"/>
      <c r="BJ3" s="325"/>
      <c r="BK3" s="325"/>
      <c r="BL3" s="325"/>
      <c r="BM3" s="325"/>
      <c r="BN3" s="325"/>
      <c r="BO3" s="325"/>
      <c r="BP3" s="325"/>
      <c r="BQ3" s="325"/>
      <c r="BR3" s="325"/>
      <c r="BS3" s="325"/>
      <c r="BT3" s="325"/>
      <c r="BU3" s="325"/>
      <c r="BV3" s="325"/>
      <c r="BW3" s="325"/>
      <c r="BX3" s="325"/>
      <c r="BY3" s="325"/>
      <c r="BZ3" s="325"/>
      <c r="CA3" s="325"/>
      <c r="CB3" s="325"/>
      <c r="CC3" s="142"/>
    </row>
    <row r="4" spans="1:8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2"/>
    </row>
    <row r="5" spans="1:81" ht="52.5" customHeight="1">
      <c r="A5" s="142" t="s">
        <v>307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85" t="s">
        <v>308</v>
      </c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42"/>
    </row>
    <row r="6" spans="1:81">
      <c r="A6" s="142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2"/>
    </row>
    <row r="7" spans="1:81">
      <c r="A7" s="205" t="s">
        <v>413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142"/>
    </row>
    <row r="9" spans="1:81">
      <c r="A9" s="265" t="s">
        <v>190</v>
      </c>
      <c r="B9" s="266"/>
      <c r="C9" s="266"/>
      <c r="D9" s="267"/>
      <c r="E9" s="265" t="s">
        <v>334</v>
      </c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7"/>
      <c r="AJ9" s="265" t="s">
        <v>336</v>
      </c>
      <c r="AK9" s="266"/>
      <c r="AL9" s="266"/>
      <c r="AM9" s="266"/>
      <c r="AN9" s="266"/>
      <c r="AO9" s="266"/>
      <c r="AP9" s="266"/>
      <c r="AQ9" s="266"/>
      <c r="AR9" s="266"/>
      <c r="AS9" s="266"/>
      <c r="AT9" s="267"/>
      <c r="AU9" s="265" t="s">
        <v>336</v>
      </c>
      <c r="AV9" s="266"/>
      <c r="AW9" s="266"/>
      <c r="AX9" s="266"/>
      <c r="AY9" s="266"/>
      <c r="AZ9" s="266"/>
      <c r="BA9" s="266"/>
      <c r="BB9" s="266"/>
      <c r="BC9" s="266"/>
      <c r="BD9" s="267"/>
      <c r="BE9" s="265" t="s">
        <v>414</v>
      </c>
      <c r="BF9" s="266"/>
      <c r="BG9" s="266"/>
      <c r="BH9" s="266"/>
      <c r="BI9" s="266"/>
      <c r="BJ9" s="266"/>
      <c r="BK9" s="266"/>
      <c r="BL9" s="266"/>
      <c r="BM9" s="266"/>
      <c r="BN9" s="266"/>
      <c r="BO9" s="267"/>
      <c r="BP9" s="265" t="s">
        <v>337</v>
      </c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7"/>
    </row>
    <row r="10" spans="1:81">
      <c r="A10" s="259" t="s">
        <v>193</v>
      </c>
      <c r="B10" s="260"/>
      <c r="C10" s="260"/>
      <c r="D10" s="261"/>
      <c r="E10" s="259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1"/>
      <c r="AJ10" s="259" t="s">
        <v>415</v>
      </c>
      <c r="AK10" s="260"/>
      <c r="AL10" s="260"/>
      <c r="AM10" s="260"/>
      <c r="AN10" s="260"/>
      <c r="AO10" s="260"/>
      <c r="AP10" s="260"/>
      <c r="AQ10" s="260"/>
      <c r="AR10" s="260"/>
      <c r="AS10" s="260"/>
      <c r="AT10" s="261"/>
      <c r="AU10" s="259" t="s">
        <v>416</v>
      </c>
      <c r="AV10" s="260"/>
      <c r="AW10" s="260"/>
      <c r="AX10" s="260"/>
      <c r="AY10" s="260"/>
      <c r="AZ10" s="260"/>
      <c r="BA10" s="260"/>
      <c r="BB10" s="260"/>
      <c r="BC10" s="260"/>
      <c r="BD10" s="261"/>
      <c r="BE10" s="259" t="s">
        <v>417</v>
      </c>
      <c r="BF10" s="260"/>
      <c r="BG10" s="260"/>
      <c r="BH10" s="260"/>
      <c r="BI10" s="260"/>
      <c r="BJ10" s="260"/>
      <c r="BK10" s="260"/>
      <c r="BL10" s="260"/>
      <c r="BM10" s="260"/>
      <c r="BN10" s="260"/>
      <c r="BO10" s="261"/>
      <c r="BP10" s="259" t="s">
        <v>341</v>
      </c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1"/>
    </row>
    <row r="11" spans="1:81">
      <c r="A11" s="259"/>
      <c r="B11" s="260"/>
      <c r="C11" s="260"/>
      <c r="D11" s="261"/>
      <c r="E11" s="259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1"/>
      <c r="AJ11" s="259"/>
      <c r="AK11" s="260"/>
      <c r="AL11" s="260"/>
      <c r="AM11" s="260"/>
      <c r="AN11" s="260"/>
      <c r="AO11" s="260"/>
      <c r="AP11" s="260"/>
      <c r="AQ11" s="260"/>
      <c r="AR11" s="260"/>
      <c r="AS11" s="260"/>
      <c r="AT11" s="261"/>
      <c r="AU11" s="259" t="s">
        <v>418</v>
      </c>
      <c r="AV11" s="260"/>
      <c r="AW11" s="260"/>
      <c r="AX11" s="260"/>
      <c r="AY11" s="260"/>
      <c r="AZ11" s="260"/>
      <c r="BA11" s="260"/>
      <c r="BB11" s="260"/>
      <c r="BC11" s="260"/>
      <c r="BD11" s="261"/>
      <c r="BE11" s="259" t="s">
        <v>344</v>
      </c>
      <c r="BF11" s="260"/>
      <c r="BG11" s="260"/>
      <c r="BH11" s="260"/>
      <c r="BI11" s="260"/>
      <c r="BJ11" s="260"/>
      <c r="BK11" s="260"/>
      <c r="BL11" s="260"/>
      <c r="BM11" s="260"/>
      <c r="BN11" s="260"/>
      <c r="BO11" s="261"/>
      <c r="BP11" s="259"/>
      <c r="BQ11" s="260"/>
      <c r="BR11" s="260"/>
      <c r="BS11" s="260"/>
      <c r="BT11" s="260"/>
      <c r="BU11" s="260"/>
      <c r="BV11" s="260"/>
      <c r="BW11" s="260"/>
      <c r="BX11" s="260"/>
      <c r="BY11" s="260"/>
      <c r="BZ11" s="260"/>
      <c r="CA11" s="260"/>
      <c r="CB11" s="261"/>
    </row>
    <row r="12" spans="1:81">
      <c r="A12" s="282"/>
      <c r="B12" s="283"/>
      <c r="C12" s="283"/>
      <c r="D12" s="284"/>
      <c r="E12" s="282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4"/>
      <c r="AJ12" s="282"/>
      <c r="AK12" s="283"/>
      <c r="AL12" s="283"/>
      <c r="AM12" s="283"/>
      <c r="AN12" s="283"/>
      <c r="AO12" s="283"/>
      <c r="AP12" s="283"/>
      <c r="AQ12" s="283"/>
      <c r="AR12" s="283"/>
      <c r="AS12" s="283"/>
      <c r="AT12" s="284"/>
      <c r="AU12" s="282"/>
      <c r="AV12" s="283"/>
      <c r="AW12" s="283"/>
      <c r="AX12" s="283"/>
      <c r="AY12" s="283"/>
      <c r="AZ12" s="283"/>
      <c r="BA12" s="283"/>
      <c r="BB12" s="283"/>
      <c r="BC12" s="283"/>
      <c r="BD12" s="284"/>
      <c r="BE12" s="282"/>
      <c r="BF12" s="283"/>
      <c r="BG12" s="283"/>
      <c r="BH12" s="283"/>
      <c r="BI12" s="283"/>
      <c r="BJ12" s="283"/>
      <c r="BK12" s="283"/>
      <c r="BL12" s="283"/>
      <c r="BM12" s="283"/>
      <c r="BN12" s="283"/>
      <c r="BO12" s="284"/>
      <c r="BP12" s="282"/>
      <c r="BQ12" s="283"/>
      <c r="BR12" s="283"/>
      <c r="BS12" s="283"/>
      <c r="BT12" s="283"/>
      <c r="BU12" s="283"/>
      <c r="BV12" s="283"/>
      <c r="BW12" s="283"/>
      <c r="BX12" s="283"/>
      <c r="BY12" s="283"/>
      <c r="BZ12" s="283"/>
      <c r="CA12" s="283"/>
      <c r="CB12" s="284"/>
    </row>
    <row r="13" spans="1:81">
      <c r="A13" s="282">
        <v>1</v>
      </c>
      <c r="B13" s="283"/>
      <c r="C13" s="283"/>
      <c r="D13" s="284"/>
      <c r="E13" s="282">
        <v>2</v>
      </c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4"/>
      <c r="AJ13" s="282">
        <v>3</v>
      </c>
      <c r="AK13" s="283"/>
      <c r="AL13" s="283"/>
      <c r="AM13" s="283"/>
      <c r="AN13" s="283"/>
      <c r="AO13" s="283"/>
      <c r="AP13" s="283"/>
      <c r="AQ13" s="283"/>
      <c r="AR13" s="283"/>
      <c r="AS13" s="283"/>
      <c r="AT13" s="284"/>
      <c r="AU13" s="282">
        <v>4</v>
      </c>
      <c r="AV13" s="283"/>
      <c r="AW13" s="283"/>
      <c r="AX13" s="283"/>
      <c r="AY13" s="283"/>
      <c r="AZ13" s="283"/>
      <c r="BA13" s="283"/>
      <c r="BB13" s="283"/>
      <c r="BC13" s="283"/>
      <c r="BD13" s="284"/>
      <c r="BE13" s="282">
        <v>5</v>
      </c>
      <c r="BF13" s="283"/>
      <c r="BG13" s="283"/>
      <c r="BH13" s="283"/>
      <c r="BI13" s="283"/>
      <c r="BJ13" s="283"/>
      <c r="BK13" s="283"/>
      <c r="BL13" s="283"/>
      <c r="BM13" s="283"/>
      <c r="BN13" s="283"/>
      <c r="BO13" s="284"/>
      <c r="BP13" s="282">
        <v>6</v>
      </c>
      <c r="BQ13" s="283"/>
      <c r="BR13" s="283"/>
      <c r="BS13" s="283"/>
      <c r="BT13" s="283"/>
      <c r="BU13" s="283"/>
      <c r="BV13" s="283"/>
      <c r="BW13" s="283"/>
      <c r="BX13" s="283"/>
      <c r="BY13" s="283"/>
      <c r="BZ13" s="283"/>
      <c r="CA13" s="283"/>
      <c r="CB13" s="284"/>
    </row>
    <row r="14" spans="1:81">
      <c r="A14" s="297">
        <v>1</v>
      </c>
      <c r="B14" s="298"/>
      <c r="C14" s="298"/>
      <c r="D14" s="299"/>
      <c r="E14" s="297" t="s">
        <v>419</v>
      </c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9"/>
      <c r="AJ14" s="321"/>
      <c r="AK14" s="322"/>
      <c r="AL14" s="322"/>
      <c r="AM14" s="322"/>
      <c r="AN14" s="322"/>
      <c r="AO14" s="322"/>
      <c r="AP14" s="322"/>
      <c r="AQ14" s="322"/>
      <c r="AR14" s="322"/>
      <c r="AS14" s="322"/>
      <c r="AT14" s="323"/>
      <c r="AU14" s="321">
        <v>12</v>
      </c>
      <c r="AV14" s="322"/>
      <c r="AW14" s="322"/>
      <c r="AX14" s="322"/>
      <c r="AY14" s="322"/>
      <c r="AZ14" s="322"/>
      <c r="BA14" s="322"/>
      <c r="BB14" s="322"/>
      <c r="BC14" s="322"/>
      <c r="BD14" s="323"/>
      <c r="BE14" s="321"/>
      <c r="BF14" s="322"/>
      <c r="BG14" s="322"/>
      <c r="BH14" s="322"/>
      <c r="BI14" s="322"/>
      <c r="BJ14" s="322"/>
      <c r="BK14" s="322"/>
      <c r="BL14" s="322"/>
      <c r="BM14" s="322"/>
      <c r="BN14" s="322"/>
      <c r="BO14" s="323"/>
      <c r="BP14" s="330">
        <f>21600+9000</f>
        <v>30600</v>
      </c>
      <c r="BQ14" s="331"/>
      <c r="BR14" s="331"/>
      <c r="BS14" s="331"/>
      <c r="BT14" s="331"/>
      <c r="BU14" s="331"/>
      <c r="BV14" s="331"/>
      <c r="BW14" s="331"/>
      <c r="BX14" s="331"/>
      <c r="BY14" s="331"/>
      <c r="BZ14" s="331"/>
      <c r="CA14" s="331"/>
      <c r="CB14" s="332"/>
    </row>
    <row r="15" spans="1:81">
      <c r="A15" s="297">
        <v>2</v>
      </c>
      <c r="B15" s="298"/>
      <c r="C15" s="298"/>
      <c r="D15" s="299"/>
      <c r="E15" s="297" t="s">
        <v>420</v>
      </c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9"/>
      <c r="AJ15" s="321"/>
      <c r="AK15" s="322"/>
      <c r="AL15" s="322"/>
      <c r="AM15" s="322"/>
      <c r="AN15" s="322"/>
      <c r="AO15" s="322"/>
      <c r="AP15" s="322"/>
      <c r="AQ15" s="322"/>
      <c r="AR15" s="322"/>
      <c r="AS15" s="322"/>
      <c r="AT15" s="323"/>
      <c r="AU15" s="321">
        <v>12</v>
      </c>
      <c r="AV15" s="322"/>
      <c r="AW15" s="322"/>
      <c r="AX15" s="322"/>
      <c r="AY15" s="322"/>
      <c r="AZ15" s="322"/>
      <c r="BA15" s="322"/>
      <c r="BB15" s="322"/>
      <c r="BC15" s="322"/>
      <c r="BD15" s="323"/>
      <c r="BE15" s="321"/>
      <c r="BF15" s="322"/>
      <c r="BG15" s="322"/>
      <c r="BH15" s="322"/>
      <c r="BI15" s="322"/>
      <c r="BJ15" s="322"/>
      <c r="BK15" s="322"/>
      <c r="BL15" s="322"/>
      <c r="BM15" s="322"/>
      <c r="BN15" s="322"/>
      <c r="BO15" s="323"/>
      <c r="BP15" s="330">
        <f>7000+227.58</f>
        <v>7227.58</v>
      </c>
      <c r="BQ15" s="331"/>
      <c r="BR15" s="331"/>
      <c r="BS15" s="331"/>
      <c r="BT15" s="331"/>
      <c r="BU15" s="331"/>
      <c r="BV15" s="331"/>
      <c r="BW15" s="331"/>
      <c r="BX15" s="331"/>
      <c r="BY15" s="331"/>
      <c r="BZ15" s="331"/>
      <c r="CA15" s="331"/>
      <c r="CB15" s="332"/>
    </row>
    <row r="16" spans="1:81">
      <c r="A16" s="297">
        <v>3</v>
      </c>
      <c r="B16" s="298"/>
      <c r="C16" s="298"/>
      <c r="D16" s="299"/>
      <c r="E16" s="297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9"/>
      <c r="AJ16" s="321"/>
      <c r="AK16" s="322"/>
      <c r="AL16" s="322"/>
      <c r="AM16" s="322"/>
      <c r="AN16" s="322"/>
      <c r="AO16" s="322"/>
      <c r="AP16" s="322"/>
      <c r="AQ16" s="322"/>
      <c r="AR16" s="322"/>
      <c r="AS16" s="322"/>
      <c r="AT16" s="323"/>
      <c r="AU16" s="321"/>
      <c r="AV16" s="322"/>
      <c r="AW16" s="322"/>
      <c r="AX16" s="322"/>
      <c r="AY16" s="322"/>
      <c r="AZ16" s="322"/>
      <c r="BA16" s="322"/>
      <c r="BB16" s="322"/>
      <c r="BC16" s="322"/>
      <c r="BD16" s="323"/>
      <c r="BE16" s="321"/>
      <c r="BF16" s="322"/>
      <c r="BG16" s="322"/>
      <c r="BH16" s="322"/>
      <c r="BI16" s="322"/>
      <c r="BJ16" s="322"/>
      <c r="BK16" s="322"/>
      <c r="BL16" s="322"/>
      <c r="BM16" s="322"/>
      <c r="BN16" s="322"/>
      <c r="BO16" s="323"/>
      <c r="BP16" s="330"/>
      <c r="BQ16" s="331"/>
      <c r="BR16" s="331"/>
      <c r="BS16" s="331"/>
      <c r="BT16" s="331"/>
      <c r="BU16" s="331"/>
      <c r="BV16" s="331"/>
      <c r="BW16" s="331"/>
      <c r="BX16" s="331"/>
      <c r="BY16" s="331"/>
      <c r="BZ16" s="331"/>
      <c r="CA16" s="331"/>
      <c r="CB16" s="332"/>
    </row>
    <row r="17" spans="1:81">
      <c r="A17" s="297"/>
      <c r="B17" s="298"/>
      <c r="C17" s="298"/>
      <c r="D17" s="299"/>
      <c r="E17" s="250" t="s">
        <v>332</v>
      </c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2"/>
      <c r="AJ17" s="312" t="s">
        <v>38</v>
      </c>
      <c r="AK17" s="313"/>
      <c r="AL17" s="313"/>
      <c r="AM17" s="313"/>
      <c r="AN17" s="313"/>
      <c r="AO17" s="313"/>
      <c r="AP17" s="313"/>
      <c r="AQ17" s="313"/>
      <c r="AR17" s="313"/>
      <c r="AS17" s="313"/>
      <c r="AT17" s="314"/>
      <c r="AU17" s="312" t="s">
        <v>38</v>
      </c>
      <c r="AV17" s="313"/>
      <c r="AW17" s="313"/>
      <c r="AX17" s="313"/>
      <c r="AY17" s="313"/>
      <c r="AZ17" s="313"/>
      <c r="BA17" s="313"/>
      <c r="BB17" s="313"/>
      <c r="BC17" s="313"/>
      <c r="BD17" s="314"/>
      <c r="BE17" s="312" t="s">
        <v>38</v>
      </c>
      <c r="BF17" s="313"/>
      <c r="BG17" s="313"/>
      <c r="BH17" s="313"/>
      <c r="BI17" s="313"/>
      <c r="BJ17" s="313"/>
      <c r="BK17" s="313"/>
      <c r="BL17" s="313"/>
      <c r="BM17" s="313"/>
      <c r="BN17" s="313"/>
      <c r="BO17" s="314"/>
      <c r="BP17" s="330">
        <f>SUM(BP14:CB16)</f>
        <v>37827.58</v>
      </c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3"/>
    </row>
    <row r="19" spans="1:81">
      <c r="A19" s="205" t="s">
        <v>421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142"/>
    </row>
    <row r="21" spans="1:81">
      <c r="A21" s="265" t="s">
        <v>190</v>
      </c>
      <c r="B21" s="266"/>
      <c r="C21" s="266"/>
      <c r="D21" s="267"/>
      <c r="E21" s="265" t="s">
        <v>334</v>
      </c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7"/>
      <c r="AN21" s="265" t="s">
        <v>336</v>
      </c>
      <c r="AO21" s="266"/>
      <c r="AP21" s="266"/>
      <c r="AQ21" s="266"/>
      <c r="AR21" s="266"/>
      <c r="AS21" s="266"/>
      <c r="AT21" s="266"/>
      <c r="AU21" s="266"/>
      <c r="AV21" s="267"/>
      <c r="AW21" s="265" t="s">
        <v>422</v>
      </c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  <c r="BI21" s="267"/>
      <c r="BJ21" s="265" t="s">
        <v>337</v>
      </c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/>
      <c r="BZ21" s="266"/>
      <c r="CA21" s="266"/>
      <c r="CB21" s="267"/>
    </row>
    <row r="22" spans="1:81">
      <c r="A22" s="259" t="s">
        <v>193</v>
      </c>
      <c r="B22" s="260"/>
      <c r="C22" s="260"/>
      <c r="D22" s="261"/>
      <c r="E22" s="259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1"/>
      <c r="AN22" s="259" t="s">
        <v>423</v>
      </c>
      <c r="AO22" s="260"/>
      <c r="AP22" s="260"/>
      <c r="AQ22" s="260"/>
      <c r="AR22" s="260"/>
      <c r="AS22" s="260"/>
      <c r="AT22" s="260"/>
      <c r="AU22" s="260"/>
      <c r="AV22" s="261"/>
      <c r="AW22" s="259" t="s">
        <v>424</v>
      </c>
      <c r="AX22" s="260"/>
      <c r="AY22" s="260"/>
      <c r="AZ22" s="260"/>
      <c r="BA22" s="260"/>
      <c r="BB22" s="260"/>
      <c r="BC22" s="260"/>
      <c r="BD22" s="260"/>
      <c r="BE22" s="260"/>
      <c r="BF22" s="260"/>
      <c r="BG22" s="260"/>
      <c r="BH22" s="260"/>
      <c r="BI22" s="261"/>
      <c r="BJ22" s="259" t="s">
        <v>393</v>
      </c>
      <c r="BK22" s="260"/>
      <c r="BL22" s="260"/>
      <c r="BM22" s="260"/>
      <c r="BN22" s="260"/>
      <c r="BO22" s="260"/>
      <c r="BP22" s="260"/>
      <c r="BQ22" s="260"/>
      <c r="BR22" s="260"/>
      <c r="BS22" s="260"/>
      <c r="BT22" s="260"/>
      <c r="BU22" s="260"/>
      <c r="BV22" s="260"/>
      <c r="BW22" s="260"/>
      <c r="BX22" s="260"/>
      <c r="BY22" s="260"/>
      <c r="BZ22" s="260"/>
      <c r="CA22" s="260"/>
      <c r="CB22" s="261"/>
    </row>
    <row r="23" spans="1:81">
      <c r="A23" s="259"/>
      <c r="B23" s="260"/>
      <c r="C23" s="260"/>
      <c r="D23" s="261"/>
      <c r="E23" s="259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1"/>
      <c r="AN23" s="259" t="s">
        <v>425</v>
      </c>
      <c r="AO23" s="260"/>
      <c r="AP23" s="260"/>
      <c r="AQ23" s="260"/>
      <c r="AR23" s="260"/>
      <c r="AS23" s="260"/>
      <c r="AT23" s="260"/>
      <c r="AU23" s="260"/>
      <c r="AV23" s="261"/>
      <c r="AW23" s="259" t="s">
        <v>344</v>
      </c>
      <c r="AX23" s="260"/>
      <c r="AY23" s="260"/>
      <c r="AZ23" s="260"/>
      <c r="BA23" s="260"/>
      <c r="BB23" s="260"/>
      <c r="BC23" s="260"/>
      <c r="BD23" s="260"/>
      <c r="BE23" s="260"/>
      <c r="BF23" s="260"/>
      <c r="BG23" s="260"/>
      <c r="BH23" s="260"/>
      <c r="BI23" s="261"/>
      <c r="BJ23" s="259"/>
      <c r="BK23" s="260"/>
      <c r="BL23" s="260"/>
      <c r="BM23" s="260"/>
      <c r="BN23" s="260"/>
      <c r="BO23" s="260"/>
      <c r="BP23" s="260"/>
      <c r="BQ23" s="260"/>
      <c r="BR23" s="260"/>
      <c r="BS23" s="260"/>
      <c r="BT23" s="260"/>
      <c r="BU23" s="260"/>
      <c r="BV23" s="260"/>
      <c r="BW23" s="260"/>
      <c r="BX23" s="260"/>
      <c r="BY23" s="260"/>
      <c r="BZ23" s="260"/>
      <c r="CA23" s="260"/>
      <c r="CB23" s="261"/>
    </row>
    <row r="24" spans="1:81">
      <c r="A24" s="259"/>
      <c r="B24" s="260"/>
      <c r="C24" s="260"/>
      <c r="D24" s="261"/>
      <c r="E24" s="259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1"/>
      <c r="AN24" s="259"/>
      <c r="AO24" s="260"/>
      <c r="AP24" s="260"/>
      <c r="AQ24" s="260"/>
      <c r="AR24" s="260"/>
      <c r="AS24" s="260"/>
      <c r="AT24" s="260"/>
      <c r="AU24" s="260"/>
      <c r="AV24" s="261"/>
      <c r="AW24" s="259"/>
      <c r="AX24" s="260"/>
      <c r="AY24" s="260"/>
      <c r="AZ24" s="260"/>
      <c r="BA24" s="260"/>
      <c r="BB24" s="260"/>
      <c r="BC24" s="260"/>
      <c r="BD24" s="260"/>
      <c r="BE24" s="260"/>
      <c r="BF24" s="260"/>
      <c r="BG24" s="260"/>
      <c r="BH24" s="260"/>
      <c r="BI24" s="261"/>
      <c r="BJ24" s="259"/>
      <c r="BK24" s="260"/>
      <c r="BL24" s="260"/>
      <c r="BM24" s="260"/>
      <c r="BN24" s="260"/>
      <c r="BO24" s="260"/>
      <c r="BP24" s="260"/>
      <c r="BQ24" s="260"/>
      <c r="BR24" s="260"/>
      <c r="BS24" s="260"/>
      <c r="BT24" s="260"/>
      <c r="BU24" s="260"/>
      <c r="BV24" s="260"/>
      <c r="BW24" s="260"/>
      <c r="BX24" s="260"/>
      <c r="BY24" s="260"/>
      <c r="BZ24" s="260"/>
      <c r="CA24" s="260"/>
      <c r="CB24" s="261"/>
    </row>
    <row r="25" spans="1:81">
      <c r="A25" s="262">
        <v>1</v>
      </c>
      <c r="B25" s="263"/>
      <c r="C25" s="263"/>
      <c r="D25" s="264"/>
      <c r="E25" s="262">
        <v>2</v>
      </c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4"/>
      <c r="AN25" s="262">
        <v>3</v>
      </c>
      <c r="AO25" s="263"/>
      <c r="AP25" s="263"/>
      <c r="AQ25" s="263"/>
      <c r="AR25" s="263"/>
      <c r="AS25" s="263"/>
      <c r="AT25" s="263"/>
      <c r="AU25" s="263"/>
      <c r="AV25" s="264"/>
      <c r="AW25" s="262">
        <v>4</v>
      </c>
      <c r="AX25" s="263"/>
      <c r="AY25" s="263"/>
      <c r="AZ25" s="263"/>
      <c r="BA25" s="263"/>
      <c r="BB25" s="263"/>
      <c r="BC25" s="263"/>
      <c r="BD25" s="263"/>
      <c r="BE25" s="263"/>
      <c r="BF25" s="263"/>
      <c r="BG25" s="263"/>
      <c r="BH25" s="263"/>
      <c r="BI25" s="264"/>
      <c r="BJ25" s="262">
        <v>5</v>
      </c>
      <c r="BK25" s="263"/>
      <c r="BL25" s="263"/>
      <c r="BM25" s="263"/>
      <c r="BN25" s="263"/>
      <c r="BO25" s="263"/>
      <c r="BP25" s="263"/>
      <c r="BQ25" s="263"/>
      <c r="BR25" s="263"/>
      <c r="BS25" s="263"/>
      <c r="BT25" s="263"/>
      <c r="BU25" s="263"/>
      <c r="BV25" s="263"/>
      <c r="BW25" s="263"/>
      <c r="BX25" s="263"/>
      <c r="BY25" s="263"/>
      <c r="BZ25" s="263"/>
      <c r="CA25" s="263"/>
      <c r="CB25" s="264"/>
    </row>
    <row r="26" spans="1:81">
      <c r="A26" s="297"/>
      <c r="B26" s="298"/>
      <c r="C26" s="298"/>
      <c r="D26" s="299"/>
      <c r="E26" s="297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9"/>
      <c r="AN26" s="250"/>
      <c r="AO26" s="251"/>
      <c r="AP26" s="251"/>
      <c r="AQ26" s="251"/>
      <c r="AR26" s="251"/>
      <c r="AS26" s="251"/>
      <c r="AT26" s="251"/>
      <c r="AU26" s="251"/>
      <c r="AV26" s="252"/>
      <c r="AW26" s="321"/>
      <c r="AX26" s="322"/>
      <c r="AY26" s="322"/>
      <c r="AZ26" s="322"/>
      <c r="BA26" s="322"/>
      <c r="BB26" s="322"/>
      <c r="BC26" s="322"/>
      <c r="BD26" s="322"/>
      <c r="BE26" s="322"/>
      <c r="BF26" s="322"/>
      <c r="BG26" s="322"/>
      <c r="BH26" s="322"/>
      <c r="BI26" s="323"/>
      <c r="BJ26" s="321"/>
      <c r="BK26" s="322"/>
      <c r="BL26" s="322"/>
      <c r="BM26" s="322"/>
      <c r="BN26" s="322"/>
      <c r="BO26" s="322"/>
      <c r="BP26" s="322"/>
      <c r="BQ26" s="322"/>
      <c r="BR26" s="322"/>
      <c r="BS26" s="322"/>
      <c r="BT26" s="322"/>
      <c r="BU26" s="322"/>
      <c r="BV26" s="322"/>
      <c r="BW26" s="322"/>
      <c r="BX26" s="322"/>
      <c r="BY26" s="322"/>
      <c r="BZ26" s="322"/>
      <c r="CA26" s="322"/>
      <c r="CB26" s="323"/>
    </row>
    <row r="27" spans="1:81">
      <c r="A27" s="297"/>
      <c r="B27" s="298"/>
      <c r="C27" s="298"/>
      <c r="D27" s="299"/>
      <c r="E27" s="297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9"/>
      <c r="AN27" s="250"/>
      <c r="AO27" s="251"/>
      <c r="AP27" s="251"/>
      <c r="AQ27" s="251"/>
      <c r="AR27" s="251"/>
      <c r="AS27" s="251"/>
      <c r="AT27" s="251"/>
      <c r="AU27" s="251"/>
      <c r="AV27" s="252"/>
      <c r="AW27" s="321"/>
      <c r="AX27" s="322"/>
      <c r="AY27" s="322"/>
      <c r="AZ27" s="322"/>
      <c r="BA27" s="322"/>
      <c r="BB27" s="322"/>
      <c r="BC27" s="322"/>
      <c r="BD27" s="322"/>
      <c r="BE27" s="322"/>
      <c r="BF27" s="322"/>
      <c r="BG27" s="322"/>
      <c r="BH27" s="322"/>
      <c r="BI27" s="323"/>
      <c r="BJ27" s="321"/>
      <c r="BK27" s="322"/>
      <c r="BL27" s="322"/>
      <c r="BM27" s="322"/>
      <c r="BN27" s="322"/>
      <c r="BO27" s="322"/>
      <c r="BP27" s="322"/>
      <c r="BQ27" s="322"/>
      <c r="BR27" s="322"/>
      <c r="BS27" s="322"/>
      <c r="BT27" s="322"/>
      <c r="BU27" s="322"/>
      <c r="BV27" s="322"/>
      <c r="BW27" s="322"/>
      <c r="BX27" s="322"/>
      <c r="BY27" s="322"/>
      <c r="BZ27" s="322"/>
      <c r="CA27" s="322"/>
      <c r="CB27" s="323"/>
    </row>
    <row r="28" spans="1:81">
      <c r="A28" s="297"/>
      <c r="B28" s="298"/>
      <c r="C28" s="298"/>
      <c r="D28" s="299"/>
      <c r="E28" s="250" t="s">
        <v>332</v>
      </c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2"/>
      <c r="AN28" s="250"/>
      <c r="AO28" s="251"/>
      <c r="AP28" s="251"/>
      <c r="AQ28" s="251"/>
      <c r="AR28" s="251"/>
      <c r="AS28" s="251"/>
      <c r="AT28" s="251"/>
      <c r="AU28" s="251"/>
      <c r="AV28" s="252"/>
      <c r="AW28" s="250"/>
      <c r="AX28" s="251"/>
      <c r="AY28" s="251"/>
      <c r="AZ28" s="251"/>
      <c r="BA28" s="251"/>
      <c r="BB28" s="251"/>
      <c r="BC28" s="251"/>
      <c r="BD28" s="251"/>
      <c r="BE28" s="251"/>
      <c r="BF28" s="251"/>
      <c r="BG28" s="251"/>
      <c r="BH28" s="251"/>
      <c r="BI28" s="252"/>
      <c r="BJ28" s="321"/>
      <c r="BK28" s="322"/>
      <c r="BL28" s="322"/>
      <c r="BM28" s="322"/>
      <c r="BN28" s="322"/>
      <c r="BO28" s="322"/>
      <c r="BP28" s="322"/>
      <c r="BQ28" s="322"/>
      <c r="BR28" s="322"/>
      <c r="BS28" s="322"/>
      <c r="BT28" s="322"/>
      <c r="BU28" s="322"/>
      <c r="BV28" s="322"/>
      <c r="BW28" s="322"/>
      <c r="BX28" s="322"/>
      <c r="BY28" s="322"/>
      <c r="BZ28" s="322"/>
      <c r="CA28" s="322"/>
      <c r="CB28" s="323"/>
    </row>
    <row r="29" spans="1:81">
      <c r="A29" s="142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2"/>
    </row>
    <row r="30" spans="1:81">
      <c r="A30" s="205" t="s">
        <v>426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142"/>
    </row>
    <row r="32" spans="1:81">
      <c r="A32" s="265" t="s">
        <v>190</v>
      </c>
      <c r="B32" s="266"/>
      <c r="C32" s="266"/>
      <c r="D32" s="267"/>
      <c r="E32" s="265" t="s">
        <v>14</v>
      </c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7"/>
      <c r="AJ32" s="265" t="s">
        <v>347</v>
      </c>
      <c r="AK32" s="266"/>
      <c r="AL32" s="266"/>
      <c r="AM32" s="266"/>
      <c r="AN32" s="266"/>
      <c r="AO32" s="266"/>
      <c r="AP32" s="266"/>
      <c r="AQ32" s="266"/>
      <c r="AR32" s="266"/>
      <c r="AS32" s="266"/>
      <c r="AT32" s="267"/>
      <c r="AU32" s="265" t="s">
        <v>427</v>
      </c>
      <c r="AV32" s="266"/>
      <c r="AW32" s="266"/>
      <c r="AX32" s="266"/>
      <c r="AY32" s="266"/>
      <c r="AZ32" s="266"/>
      <c r="BA32" s="266"/>
      <c r="BB32" s="266"/>
      <c r="BC32" s="266"/>
      <c r="BD32" s="267"/>
      <c r="BE32" s="265" t="s">
        <v>428</v>
      </c>
      <c r="BF32" s="266"/>
      <c r="BG32" s="266"/>
      <c r="BH32" s="266"/>
      <c r="BI32" s="266"/>
      <c r="BJ32" s="266"/>
      <c r="BK32" s="266"/>
      <c r="BL32" s="266"/>
      <c r="BM32" s="266"/>
      <c r="BN32" s="266"/>
      <c r="BO32" s="267"/>
      <c r="BP32" s="265" t="s">
        <v>337</v>
      </c>
      <c r="BQ32" s="266"/>
      <c r="BR32" s="266"/>
      <c r="BS32" s="266"/>
      <c r="BT32" s="266"/>
      <c r="BU32" s="266"/>
      <c r="BV32" s="266"/>
      <c r="BW32" s="266"/>
      <c r="BX32" s="266"/>
      <c r="BY32" s="266"/>
      <c r="BZ32" s="266"/>
      <c r="CA32" s="266"/>
      <c r="CB32" s="267"/>
    </row>
    <row r="33" spans="1:81">
      <c r="A33" s="259" t="s">
        <v>193</v>
      </c>
      <c r="B33" s="260"/>
      <c r="C33" s="260"/>
      <c r="D33" s="261"/>
      <c r="E33" s="259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1"/>
      <c r="AJ33" s="259" t="s">
        <v>429</v>
      </c>
      <c r="AK33" s="260"/>
      <c r="AL33" s="260"/>
      <c r="AM33" s="260"/>
      <c r="AN33" s="260"/>
      <c r="AO33" s="260"/>
      <c r="AP33" s="260"/>
      <c r="AQ33" s="260"/>
      <c r="AR33" s="260"/>
      <c r="AS33" s="260"/>
      <c r="AT33" s="261"/>
      <c r="AU33" s="259" t="s">
        <v>430</v>
      </c>
      <c r="AV33" s="260"/>
      <c r="AW33" s="260"/>
      <c r="AX33" s="260"/>
      <c r="AY33" s="260"/>
      <c r="AZ33" s="260"/>
      <c r="BA33" s="260"/>
      <c r="BB33" s="260"/>
      <c r="BC33" s="260"/>
      <c r="BD33" s="261"/>
      <c r="BE33" s="259" t="s">
        <v>431</v>
      </c>
      <c r="BF33" s="260"/>
      <c r="BG33" s="260"/>
      <c r="BH33" s="260"/>
      <c r="BI33" s="260"/>
      <c r="BJ33" s="260"/>
      <c r="BK33" s="260"/>
      <c r="BL33" s="260"/>
      <c r="BM33" s="260"/>
      <c r="BN33" s="260"/>
      <c r="BO33" s="261"/>
      <c r="BP33" s="259" t="s">
        <v>432</v>
      </c>
      <c r="BQ33" s="260"/>
      <c r="BR33" s="260"/>
      <c r="BS33" s="260"/>
      <c r="BT33" s="260"/>
      <c r="BU33" s="260"/>
      <c r="BV33" s="260"/>
      <c r="BW33" s="260"/>
      <c r="BX33" s="260"/>
      <c r="BY33" s="260"/>
      <c r="BZ33" s="260"/>
      <c r="CA33" s="260"/>
      <c r="CB33" s="261"/>
    </row>
    <row r="34" spans="1:81" ht="11.25" customHeight="1">
      <c r="A34" s="259"/>
      <c r="B34" s="260"/>
      <c r="C34" s="260"/>
      <c r="D34" s="261"/>
      <c r="E34" s="259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1"/>
      <c r="AJ34" s="259" t="s">
        <v>433</v>
      </c>
      <c r="AK34" s="260"/>
      <c r="AL34" s="260"/>
      <c r="AM34" s="260"/>
      <c r="AN34" s="260"/>
      <c r="AO34" s="260"/>
      <c r="AP34" s="260"/>
      <c r="AQ34" s="260"/>
      <c r="AR34" s="260"/>
      <c r="AS34" s="260"/>
      <c r="AT34" s="261"/>
      <c r="AU34" s="259" t="s">
        <v>434</v>
      </c>
      <c r="AV34" s="260"/>
      <c r="AW34" s="260"/>
      <c r="AX34" s="260"/>
      <c r="AY34" s="260"/>
      <c r="AZ34" s="260"/>
      <c r="BA34" s="260"/>
      <c r="BB34" s="260"/>
      <c r="BC34" s="260"/>
      <c r="BD34" s="261"/>
      <c r="BE34" s="259"/>
      <c r="BF34" s="260"/>
      <c r="BG34" s="260"/>
      <c r="BH34" s="260"/>
      <c r="BI34" s="260"/>
      <c r="BJ34" s="260"/>
      <c r="BK34" s="260"/>
      <c r="BL34" s="260"/>
      <c r="BM34" s="260"/>
      <c r="BN34" s="260"/>
      <c r="BO34" s="261"/>
      <c r="BP34" s="259"/>
      <c r="BQ34" s="260"/>
      <c r="BR34" s="260"/>
      <c r="BS34" s="260"/>
      <c r="BT34" s="260"/>
      <c r="BU34" s="260"/>
      <c r="BV34" s="260"/>
      <c r="BW34" s="260"/>
      <c r="BX34" s="260"/>
      <c r="BY34" s="260"/>
      <c r="BZ34" s="260"/>
      <c r="CA34" s="260"/>
      <c r="CB34" s="261"/>
    </row>
    <row r="35" spans="1:81">
      <c r="A35" s="282"/>
      <c r="B35" s="283"/>
      <c r="C35" s="283"/>
      <c r="D35" s="284"/>
      <c r="E35" s="282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4"/>
      <c r="AJ35" s="282"/>
      <c r="AK35" s="283"/>
      <c r="AL35" s="283"/>
      <c r="AM35" s="283"/>
      <c r="AN35" s="283"/>
      <c r="AO35" s="283"/>
      <c r="AP35" s="283"/>
      <c r="AQ35" s="283"/>
      <c r="AR35" s="283"/>
      <c r="AS35" s="283"/>
      <c r="AT35" s="284"/>
      <c r="AU35" s="282"/>
      <c r="AV35" s="283"/>
      <c r="AW35" s="283"/>
      <c r="AX35" s="283"/>
      <c r="AY35" s="283"/>
      <c r="AZ35" s="283"/>
      <c r="BA35" s="283"/>
      <c r="BB35" s="283"/>
      <c r="BC35" s="283"/>
      <c r="BD35" s="284"/>
      <c r="BE35" s="282"/>
      <c r="BF35" s="283"/>
      <c r="BG35" s="283"/>
      <c r="BH35" s="283"/>
      <c r="BI35" s="283"/>
      <c r="BJ35" s="283"/>
      <c r="BK35" s="283"/>
      <c r="BL35" s="283"/>
      <c r="BM35" s="283"/>
      <c r="BN35" s="283"/>
      <c r="BO35" s="284"/>
      <c r="BP35" s="282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4"/>
    </row>
    <row r="36" spans="1:81" ht="12" customHeight="1">
      <c r="A36" s="282">
        <v>1</v>
      </c>
      <c r="B36" s="283"/>
      <c r="C36" s="283"/>
      <c r="D36" s="284"/>
      <c r="E36" s="282">
        <v>2</v>
      </c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4"/>
      <c r="AJ36" s="282">
        <v>4</v>
      </c>
      <c r="AK36" s="283"/>
      <c r="AL36" s="283"/>
      <c r="AM36" s="283"/>
      <c r="AN36" s="283"/>
      <c r="AO36" s="283"/>
      <c r="AP36" s="283"/>
      <c r="AQ36" s="283"/>
      <c r="AR36" s="283"/>
      <c r="AS36" s="283"/>
      <c r="AT36" s="284"/>
      <c r="AU36" s="282">
        <v>5</v>
      </c>
      <c r="AV36" s="283"/>
      <c r="AW36" s="283"/>
      <c r="AX36" s="283"/>
      <c r="AY36" s="283"/>
      <c r="AZ36" s="283"/>
      <c r="BA36" s="283"/>
      <c r="BB36" s="283"/>
      <c r="BC36" s="283"/>
      <c r="BD36" s="284"/>
      <c r="BE36" s="282">
        <v>6</v>
      </c>
      <c r="BF36" s="283"/>
      <c r="BG36" s="283"/>
      <c r="BH36" s="283"/>
      <c r="BI36" s="283"/>
      <c r="BJ36" s="283"/>
      <c r="BK36" s="283"/>
      <c r="BL36" s="283"/>
      <c r="BM36" s="283"/>
      <c r="BN36" s="283"/>
      <c r="BO36" s="284"/>
      <c r="BP36" s="282">
        <v>6</v>
      </c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4"/>
    </row>
    <row r="37" spans="1:81">
      <c r="A37" s="297">
        <v>1</v>
      </c>
      <c r="B37" s="298"/>
      <c r="C37" s="298"/>
      <c r="D37" s="299"/>
      <c r="E37" s="297" t="s">
        <v>435</v>
      </c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9"/>
      <c r="AJ37" s="321"/>
      <c r="AK37" s="322"/>
      <c r="AL37" s="322"/>
      <c r="AM37" s="322"/>
      <c r="AN37" s="322"/>
      <c r="AO37" s="322"/>
      <c r="AP37" s="322"/>
      <c r="AQ37" s="322"/>
      <c r="AR37" s="322"/>
      <c r="AS37" s="322"/>
      <c r="AT37" s="323"/>
      <c r="AU37" s="321"/>
      <c r="AV37" s="322"/>
      <c r="AW37" s="322"/>
      <c r="AX37" s="322"/>
      <c r="AY37" s="322"/>
      <c r="AZ37" s="322"/>
      <c r="BA37" s="322"/>
      <c r="BB37" s="322"/>
      <c r="BC37" s="322"/>
      <c r="BD37" s="323"/>
      <c r="BE37" s="321"/>
      <c r="BF37" s="322"/>
      <c r="BG37" s="322"/>
      <c r="BH37" s="322"/>
      <c r="BI37" s="322"/>
      <c r="BJ37" s="322"/>
      <c r="BK37" s="322"/>
      <c r="BL37" s="322"/>
      <c r="BM37" s="322"/>
      <c r="BN37" s="322"/>
      <c r="BO37" s="323"/>
      <c r="BP37" s="247">
        <f>30879.49+743020.51+75540.14+12712.24</f>
        <v>862152.38</v>
      </c>
      <c r="BQ37" s="248"/>
      <c r="BR37" s="248"/>
      <c r="BS37" s="248"/>
      <c r="BT37" s="248"/>
      <c r="BU37" s="248"/>
      <c r="BV37" s="248"/>
      <c r="BW37" s="248"/>
      <c r="BX37" s="248"/>
      <c r="BY37" s="248"/>
      <c r="BZ37" s="248"/>
      <c r="CA37" s="248"/>
      <c r="CB37" s="249"/>
    </row>
    <row r="38" spans="1:81">
      <c r="A38" s="297">
        <v>2</v>
      </c>
      <c r="B38" s="298"/>
      <c r="C38" s="298"/>
      <c r="D38" s="299"/>
      <c r="E38" s="297" t="s">
        <v>436</v>
      </c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9"/>
      <c r="AJ38" s="321"/>
      <c r="AK38" s="322"/>
      <c r="AL38" s="322"/>
      <c r="AM38" s="322"/>
      <c r="AN38" s="322"/>
      <c r="AO38" s="322"/>
      <c r="AP38" s="322"/>
      <c r="AQ38" s="322"/>
      <c r="AR38" s="322"/>
      <c r="AS38" s="322"/>
      <c r="AT38" s="323"/>
      <c r="AU38" s="321"/>
      <c r="AV38" s="322"/>
      <c r="AW38" s="322"/>
      <c r="AX38" s="322"/>
      <c r="AY38" s="322"/>
      <c r="AZ38" s="322"/>
      <c r="BA38" s="322"/>
      <c r="BB38" s="322"/>
      <c r="BC38" s="322"/>
      <c r="BD38" s="323"/>
      <c r="BE38" s="321"/>
      <c r="BF38" s="322"/>
      <c r="BG38" s="322"/>
      <c r="BH38" s="322"/>
      <c r="BI38" s="322"/>
      <c r="BJ38" s="322"/>
      <c r="BK38" s="322"/>
      <c r="BL38" s="322"/>
      <c r="BM38" s="322"/>
      <c r="BN38" s="322"/>
      <c r="BO38" s="323"/>
      <c r="BP38" s="247">
        <f>252100+28987.44</f>
        <v>281087.44</v>
      </c>
      <c r="BQ38" s="248"/>
      <c r="BR38" s="248"/>
      <c r="BS38" s="248"/>
      <c r="BT38" s="248"/>
      <c r="BU38" s="248"/>
      <c r="BV38" s="248"/>
      <c r="BW38" s="248"/>
      <c r="BX38" s="248"/>
      <c r="BY38" s="248"/>
      <c r="BZ38" s="248"/>
      <c r="CA38" s="248"/>
      <c r="CB38" s="249"/>
    </row>
    <row r="39" spans="1:81">
      <c r="A39" s="297">
        <v>3</v>
      </c>
      <c r="B39" s="298"/>
      <c r="C39" s="298"/>
      <c r="D39" s="299"/>
      <c r="E39" s="297" t="s">
        <v>437</v>
      </c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9"/>
      <c r="AJ39" s="321"/>
      <c r="AK39" s="322"/>
      <c r="AL39" s="322"/>
      <c r="AM39" s="322"/>
      <c r="AN39" s="322"/>
      <c r="AO39" s="322"/>
      <c r="AP39" s="322"/>
      <c r="AQ39" s="322"/>
      <c r="AR39" s="322"/>
      <c r="AS39" s="322"/>
      <c r="AT39" s="323"/>
      <c r="AU39" s="321"/>
      <c r="AV39" s="322"/>
      <c r="AW39" s="322"/>
      <c r="AX39" s="322"/>
      <c r="AY39" s="322"/>
      <c r="AZ39" s="322"/>
      <c r="BA39" s="322"/>
      <c r="BB39" s="322"/>
      <c r="BC39" s="322"/>
      <c r="BD39" s="323"/>
      <c r="BE39" s="321"/>
      <c r="BF39" s="322"/>
      <c r="BG39" s="322"/>
      <c r="BH39" s="322"/>
      <c r="BI39" s="322"/>
      <c r="BJ39" s="322"/>
      <c r="BK39" s="322"/>
      <c r="BL39" s="322"/>
      <c r="BM39" s="322"/>
      <c r="BN39" s="322"/>
      <c r="BO39" s="323"/>
      <c r="BP39" s="247">
        <v>230000</v>
      </c>
      <c r="BQ39" s="248"/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9"/>
    </row>
    <row r="40" spans="1:81">
      <c r="A40" s="297">
        <v>3</v>
      </c>
      <c r="B40" s="298"/>
      <c r="C40" s="298"/>
      <c r="D40" s="299"/>
      <c r="E40" s="297" t="s">
        <v>438</v>
      </c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9"/>
      <c r="AJ40" s="321"/>
      <c r="AK40" s="322"/>
      <c r="AL40" s="322"/>
      <c r="AM40" s="322"/>
      <c r="AN40" s="322"/>
      <c r="AO40" s="322"/>
      <c r="AP40" s="322"/>
      <c r="AQ40" s="322"/>
      <c r="AR40" s="322"/>
      <c r="AS40" s="322"/>
      <c r="AT40" s="323"/>
      <c r="AU40" s="321"/>
      <c r="AV40" s="322"/>
      <c r="AW40" s="322"/>
      <c r="AX40" s="322"/>
      <c r="AY40" s="322"/>
      <c r="AZ40" s="322"/>
      <c r="BA40" s="322"/>
      <c r="BB40" s="322"/>
      <c r="BC40" s="322"/>
      <c r="BD40" s="323"/>
      <c r="BE40" s="321"/>
      <c r="BF40" s="322"/>
      <c r="BG40" s="322"/>
      <c r="BH40" s="322"/>
      <c r="BI40" s="322"/>
      <c r="BJ40" s="322"/>
      <c r="BK40" s="322"/>
      <c r="BL40" s="322"/>
      <c r="BM40" s="322"/>
      <c r="BN40" s="322"/>
      <c r="BO40" s="323"/>
      <c r="BP40" s="247">
        <f>38800+5908.78</f>
        <v>44708.78</v>
      </c>
      <c r="BQ40" s="248"/>
      <c r="BR40" s="248"/>
      <c r="BS40" s="248"/>
      <c r="BT40" s="248"/>
      <c r="BU40" s="248"/>
      <c r="BV40" s="248"/>
      <c r="BW40" s="248"/>
      <c r="BX40" s="248"/>
      <c r="BY40" s="248"/>
      <c r="BZ40" s="248"/>
      <c r="CA40" s="248"/>
      <c r="CB40" s="249"/>
    </row>
    <row r="41" spans="1:81">
      <c r="A41" s="297">
        <v>4</v>
      </c>
      <c r="B41" s="298"/>
      <c r="C41" s="298"/>
      <c r="D41" s="299"/>
      <c r="E41" s="297" t="s">
        <v>439</v>
      </c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9"/>
      <c r="AJ41" s="321"/>
      <c r="AK41" s="322"/>
      <c r="AL41" s="322"/>
      <c r="AM41" s="322"/>
      <c r="AN41" s="322"/>
      <c r="AO41" s="322"/>
      <c r="AP41" s="322"/>
      <c r="AQ41" s="322"/>
      <c r="AR41" s="322"/>
      <c r="AS41" s="322"/>
      <c r="AT41" s="323"/>
      <c r="AU41" s="321"/>
      <c r="AV41" s="322"/>
      <c r="AW41" s="322"/>
      <c r="AX41" s="322"/>
      <c r="AY41" s="322"/>
      <c r="AZ41" s="322"/>
      <c r="BA41" s="322"/>
      <c r="BB41" s="322"/>
      <c r="BC41" s="322"/>
      <c r="BD41" s="323"/>
      <c r="BE41" s="321"/>
      <c r="BF41" s="322"/>
      <c r="BG41" s="322"/>
      <c r="BH41" s="322"/>
      <c r="BI41" s="322"/>
      <c r="BJ41" s="322"/>
      <c r="BK41" s="322"/>
      <c r="BL41" s="322"/>
      <c r="BM41" s="322"/>
      <c r="BN41" s="322"/>
      <c r="BO41" s="323"/>
      <c r="BP41" s="247">
        <v>30600</v>
      </c>
      <c r="BQ41" s="248"/>
      <c r="BR41" s="248"/>
      <c r="BS41" s="248"/>
      <c r="BT41" s="248"/>
      <c r="BU41" s="248"/>
      <c r="BV41" s="248"/>
      <c r="BW41" s="248"/>
      <c r="BX41" s="248"/>
      <c r="BY41" s="248"/>
      <c r="BZ41" s="248"/>
      <c r="CA41" s="248"/>
      <c r="CB41" s="249"/>
    </row>
    <row r="42" spans="1:81">
      <c r="A42" s="253"/>
      <c r="B42" s="254"/>
      <c r="C42" s="254"/>
      <c r="D42" s="255"/>
      <c r="E42" s="250" t="s">
        <v>332</v>
      </c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2"/>
      <c r="AJ42" s="278" t="s">
        <v>38</v>
      </c>
      <c r="AK42" s="279"/>
      <c r="AL42" s="279"/>
      <c r="AM42" s="279"/>
      <c r="AN42" s="279"/>
      <c r="AO42" s="279"/>
      <c r="AP42" s="279"/>
      <c r="AQ42" s="279"/>
      <c r="AR42" s="279"/>
      <c r="AS42" s="279"/>
      <c r="AT42" s="280"/>
      <c r="AU42" s="278" t="s">
        <v>38</v>
      </c>
      <c r="AV42" s="279"/>
      <c r="AW42" s="279"/>
      <c r="AX42" s="279"/>
      <c r="AY42" s="279"/>
      <c r="AZ42" s="279"/>
      <c r="BA42" s="279"/>
      <c r="BB42" s="279"/>
      <c r="BC42" s="279"/>
      <c r="BD42" s="280"/>
      <c r="BE42" s="278" t="s">
        <v>38</v>
      </c>
      <c r="BF42" s="279"/>
      <c r="BG42" s="279"/>
      <c r="BH42" s="279"/>
      <c r="BI42" s="279"/>
      <c r="BJ42" s="279"/>
      <c r="BK42" s="279"/>
      <c r="BL42" s="279"/>
      <c r="BM42" s="279"/>
      <c r="BN42" s="279"/>
      <c r="BO42" s="280"/>
      <c r="BP42" s="244">
        <f>SUM(BP37:CB41)</f>
        <v>1448548.6</v>
      </c>
      <c r="BQ42" s="245"/>
      <c r="BR42" s="245"/>
      <c r="BS42" s="245"/>
      <c r="BT42" s="245"/>
      <c r="BU42" s="245"/>
      <c r="BV42" s="245"/>
      <c r="BW42" s="245"/>
      <c r="BX42" s="245"/>
      <c r="BY42" s="245"/>
      <c r="BZ42" s="245"/>
      <c r="CA42" s="245"/>
      <c r="CB42" s="246"/>
    </row>
    <row r="44" spans="1:81">
      <c r="A44" s="205" t="s">
        <v>440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205"/>
      <c r="BT44" s="205"/>
      <c r="BU44" s="205"/>
      <c r="BV44" s="205"/>
      <c r="BW44" s="205"/>
      <c r="BX44" s="205"/>
      <c r="BY44" s="205"/>
      <c r="BZ44" s="205"/>
      <c r="CA44" s="205"/>
      <c r="CB44" s="205"/>
      <c r="CC44" s="142"/>
    </row>
    <row r="46" spans="1:81">
      <c r="A46" s="265" t="s">
        <v>190</v>
      </c>
      <c r="B46" s="266"/>
      <c r="C46" s="266"/>
      <c r="D46" s="267"/>
      <c r="E46" s="265" t="s">
        <v>14</v>
      </c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7"/>
      <c r="AR46" s="265" t="s">
        <v>336</v>
      </c>
      <c r="AS46" s="266"/>
      <c r="AT46" s="266"/>
      <c r="AU46" s="266"/>
      <c r="AV46" s="266"/>
      <c r="AW46" s="266"/>
      <c r="AX46" s="266"/>
      <c r="AY46" s="266"/>
      <c r="AZ46" s="266"/>
      <c r="BA46" s="266"/>
      <c r="BB46" s="266"/>
      <c r="BC46" s="267"/>
      <c r="BD46" s="265" t="s">
        <v>441</v>
      </c>
      <c r="BE46" s="266"/>
      <c r="BF46" s="266"/>
      <c r="BG46" s="266"/>
      <c r="BH46" s="266"/>
      <c r="BI46" s="266"/>
      <c r="BJ46" s="266"/>
      <c r="BK46" s="266"/>
      <c r="BL46" s="266"/>
      <c r="BM46" s="266"/>
      <c r="BN46" s="267"/>
      <c r="BO46" s="265" t="s">
        <v>414</v>
      </c>
      <c r="BP46" s="266"/>
      <c r="BQ46" s="266"/>
      <c r="BR46" s="266"/>
      <c r="BS46" s="266"/>
      <c r="BT46" s="266"/>
      <c r="BU46" s="266"/>
      <c r="BV46" s="266"/>
      <c r="BW46" s="266"/>
      <c r="BX46" s="266"/>
      <c r="BY46" s="266"/>
      <c r="BZ46" s="266"/>
      <c r="CA46" s="266"/>
      <c r="CB46" s="267"/>
    </row>
    <row r="47" spans="1:81">
      <c r="A47" s="259" t="s">
        <v>193</v>
      </c>
      <c r="B47" s="260"/>
      <c r="C47" s="260"/>
      <c r="D47" s="261"/>
      <c r="E47" s="259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1"/>
      <c r="AR47" s="259"/>
      <c r="AS47" s="260"/>
      <c r="AT47" s="260"/>
      <c r="AU47" s="260"/>
      <c r="AV47" s="260"/>
      <c r="AW47" s="260"/>
      <c r="AX47" s="260"/>
      <c r="AY47" s="260"/>
      <c r="AZ47" s="260"/>
      <c r="BA47" s="260"/>
      <c r="BB47" s="260"/>
      <c r="BC47" s="261"/>
      <c r="BD47" s="259" t="s">
        <v>442</v>
      </c>
      <c r="BE47" s="260"/>
      <c r="BF47" s="260"/>
      <c r="BG47" s="260"/>
      <c r="BH47" s="260"/>
      <c r="BI47" s="260"/>
      <c r="BJ47" s="260"/>
      <c r="BK47" s="260"/>
      <c r="BL47" s="260"/>
      <c r="BM47" s="260"/>
      <c r="BN47" s="261"/>
      <c r="BO47" s="259" t="s">
        <v>443</v>
      </c>
      <c r="BP47" s="260"/>
      <c r="BQ47" s="260"/>
      <c r="BR47" s="260"/>
      <c r="BS47" s="260"/>
      <c r="BT47" s="260"/>
      <c r="BU47" s="260"/>
      <c r="BV47" s="260"/>
      <c r="BW47" s="260"/>
      <c r="BX47" s="260"/>
      <c r="BY47" s="260"/>
      <c r="BZ47" s="260"/>
      <c r="CA47" s="260"/>
      <c r="CB47" s="261"/>
    </row>
    <row r="48" spans="1:81">
      <c r="A48" s="259"/>
      <c r="B48" s="260"/>
      <c r="C48" s="260"/>
      <c r="D48" s="261"/>
      <c r="E48" s="259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0"/>
      <c r="AO48" s="260"/>
      <c r="AP48" s="260"/>
      <c r="AQ48" s="261"/>
      <c r="AR48" s="259"/>
      <c r="AS48" s="260"/>
      <c r="AT48" s="260"/>
      <c r="AU48" s="260"/>
      <c r="AV48" s="260"/>
      <c r="AW48" s="260"/>
      <c r="AX48" s="260"/>
      <c r="AY48" s="260"/>
      <c r="AZ48" s="260"/>
      <c r="BA48" s="260"/>
      <c r="BB48" s="260"/>
      <c r="BC48" s="261"/>
      <c r="BD48" s="259" t="s">
        <v>444</v>
      </c>
      <c r="BE48" s="260"/>
      <c r="BF48" s="260"/>
      <c r="BG48" s="260"/>
      <c r="BH48" s="260"/>
      <c r="BI48" s="260"/>
      <c r="BJ48" s="260"/>
      <c r="BK48" s="260"/>
      <c r="BL48" s="260"/>
      <c r="BM48" s="260"/>
      <c r="BN48" s="261"/>
      <c r="BO48" s="259" t="s">
        <v>344</v>
      </c>
      <c r="BP48" s="260"/>
      <c r="BQ48" s="260"/>
      <c r="BR48" s="260"/>
      <c r="BS48" s="260"/>
      <c r="BT48" s="260"/>
      <c r="BU48" s="260"/>
      <c r="BV48" s="260"/>
      <c r="BW48" s="260"/>
      <c r="BX48" s="260"/>
      <c r="BY48" s="260"/>
      <c r="BZ48" s="260"/>
      <c r="CA48" s="260"/>
      <c r="CB48" s="261"/>
    </row>
    <row r="49" spans="1:80">
      <c r="A49" s="262">
        <v>1</v>
      </c>
      <c r="B49" s="263"/>
      <c r="C49" s="263"/>
      <c r="D49" s="264"/>
      <c r="E49" s="262">
        <v>2</v>
      </c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4"/>
      <c r="AR49" s="262">
        <v>4</v>
      </c>
      <c r="AS49" s="263"/>
      <c r="AT49" s="263"/>
      <c r="AU49" s="263"/>
      <c r="AV49" s="263"/>
      <c r="AW49" s="263"/>
      <c r="AX49" s="263"/>
      <c r="AY49" s="263"/>
      <c r="AZ49" s="263"/>
      <c r="BA49" s="263"/>
      <c r="BB49" s="263"/>
      <c r="BC49" s="264"/>
      <c r="BD49" s="262">
        <v>5</v>
      </c>
      <c r="BE49" s="263"/>
      <c r="BF49" s="263"/>
      <c r="BG49" s="263"/>
      <c r="BH49" s="263"/>
      <c r="BI49" s="263"/>
      <c r="BJ49" s="263"/>
      <c r="BK49" s="263"/>
      <c r="BL49" s="263"/>
      <c r="BM49" s="263"/>
      <c r="BN49" s="264"/>
      <c r="BO49" s="262">
        <v>6</v>
      </c>
      <c r="BP49" s="263"/>
      <c r="BQ49" s="263"/>
      <c r="BR49" s="263"/>
      <c r="BS49" s="263"/>
      <c r="BT49" s="263"/>
      <c r="BU49" s="263"/>
      <c r="BV49" s="263"/>
      <c r="BW49" s="263"/>
      <c r="BX49" s="263"/>
      <c r="BY49" s="263"/>
      <c r="BZ49" s="263"/>
      <c r="CA49" s="263"/>
      <c r="CB49" s="264"/>
    </row>
    <row r="50" spans="1:80">
      <c r="A50" s="297"/>
      <c r="B50" s="298"/>
      <c r="C50" s="298"/>
      <c r="D50" s="299"/>
      <c r="E50" s="297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9"/>
      <c r="AR50" s="321"/>
      <c r="AS50" s="322"/>
      <c r="AT50" s="322"/>
      <c r="AU50" s="322"/>
      <c r="AV50" s="322"/>
      <c r="AW50" s="322"/>
      <c r="AX50" s="322"/>
      <c r="AY50" s="322"/>
      <c r="AZ50" s="322"/>
      <c r="BA50" s="322"/>
      <c r="BB50" s="322"/>
      <c r="BC50" s="323"/>
      <c r="BD50" s="321"/>
      <c r="BE50" s="322"/>
      <c r="BF50" s="322"/>
      <c r="BG50" s="322"/>
      <c r="BH50" s="322"/>
      <c r="BI50" s="322"/>
      <c r="BJ50" s="322"/>
      <c r="BK50" s="322"/>
      <c r="BL50" s="322"/>
      <c r="BM50" s="322"/>
      <c r="BN50" s="323"/>
      <c r="BO50" s="321"/>
      <c r="BP50" s="322"/>
      <c r="BQ50" s="322"/>
      <c r="BR50" s="322"/>
      <c r="BS50" s="322"/>
      <c r="BT50" s="322"/>
      <c r="BU50" s="322"/>
      <c r="BV50" s="322"/>
      <c r="BW50" s="322"/>
      <c r="BX50" s="322"/>
      <c r="BY50" s="322"/>
      <c r="BZ50" s="322"/>
      <c r="CA50" s="322"/>
      <c r="CB50" s="323"/>
    </row>
    <row r="51" spans="1:80">
      <c r="A51" s="297"/>
      <c r="B51" s="298"/>
      <c r="C51" s="298"/>
      <c r="D51" s="299"/>
      <c r="E51" s="297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9"/>
      <c r="AR51" s="321"/>
      <c r="AS51" s="322"/>
      <c r="AT51" s="322"/>
      <c r="AU51" s="322"/>
      <c r="AV51" s="322"/>
      <c r="AW51" s="322"/>
      <c r="AX51" s="322"/>
      <c r="AY51" s="322"/>
      <c r="AZ51" s="322"/>
      <c r="BA51" s="322"/>
      <c r="BB51" s="322"/>
      <c r="BC51" s="323"/>
      <c r="BD51" s="321"/>
      <c r="BE51" s="322"/>
      <c r="BF51" s="322"/>
      <c r="BG51" s="322"/>
      <c r="BH51" s="322"/>
      <c r="BI51" s="322"/>
      <c r="BJ51" s="322"/>
      <c r="BK51" s="322"/>
      <c r="BL51" s="322"/>
      <c r="BM51" s="322"/>
      <c r="BN51" s="323"/>
      <c r="BO51" s="321"/>
      <c r="BP51" s="322"/>
      <c r="BQ51" s="322"/>
      <c r="BR51" s="322"/>
      <c r="BS51" s="322"/>
      <c r="BT51" s="322"/>
      <c r="BU51" s="322"/>
      <c r="BV51" s="322"/>
      <c r="BW51" s="322"/>
      <c r="BX51" s="322"/>
      <c r="BY51" s="322"/>
      <c r="BZ51" s="322"/>
      <c r="CA51" s="322"/>
      <c r="CB51" s="323"/>
    </row>
    <row r="52" spans="1:80">
      <c r="A52" s="297"/>
      <c r="B52" s="298"/>
      <c r="C52" s="298"/>
      <c r="D52" s="299"/>
      <c r="E52" s="250" t="s">
        <v>332</v>
      </c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2"/>
      <c r="AR52" s="312" t="s">
        <v>38</v>
      </c>
      <c r="AS52" s="313"/>
      <c r="AT52" s="313"/>
      <c r="AU52" s="313"/>
      <c r="AV52" s="313"/>
      <c r="AW52" s="313"/>
      <c r="AX52" s="313"/>
      <c r="AY52" s="313"/>
      <c r="AZ52" s="313"/>
      <c r="BA52" s="313"/>
      <c r="BB52" s="313"/>
      <c r="BC52" s="314"/>
      <c r="BD52" s="312" t="s">
        <v>38</v>
      </c>
      <c r="BE52" s="313"/>
      <c r="BF52" s="313"/>
      <c r="BG52" s="313"/>
      <c r="BH52" s="313"/>
      <c r="BI52" s="313"/>
      <c r="BJ52" s="313"/>
      <c r="BK52" s="313"/>
      <c r="BL52" s="313"/>
      <c r="BM52" s="313"/>
      <c r="BN52" s="314"/>
      <c r="BO52" s="278" t="s">
        <v>38</v>
      </c>
      <c r="BP52" s="279"/>
      <c r="BQ52" s="279"/>
      <c r="BR52" s="279"/>
      <c r="BS52" s="279"/>
      <c r="BT52" s="279"/>
      <c r="BU52" s="279"/>
      <c r="BV52" s="279"/>
      <c r="BW52" s="279"/>
      <c r="BX52" s="279"/>
      <c r="BY52" s="279"/>
      <c r="BZ52" s="279"/>
      <c r="CA52" s="279"/>
      <c r="CB52" s="280"/>
    </row>
  </sheetData>
  <mergeCells count="202">
    <mergeCell ref="A10:D10"/>
    <mergeCell ref="E10:AI10"/>
    <mergeCell ref="AJ10:AT10"/>
    <mergeCell ref="AU10:BD10"/>
    <mergeCell ref="BE10:BO10"/>
    <mergeCell ref="BP10:CB10"/>
    <mergeCell ref="A1:CB1"/>
    <mergeCell ref="S3:CB3"/>
    <mergeCell ref="AH5:CB5"/>
    <mergeCell ref="A7:CB7"/>
    <mergeCell ref="A9:D9"/>
    <mergeCell ref="E9:AI9"/>
    <mergeCell ref="AJ9:AT9"/>
    <mergeCell ref="AU9:BD9"/>
    <mergeCell ref="BE9:BO9"/>
    <mergeCell ref="BP9:CB9"/>
    <mergeCell ref="A12:D12"/>
    <mergeCell ref="E12:AI12"/>
    <mergeCell ref="AJ12:AT12"/>
    <mergeCell ref="AU12:BD12"/>
    <mergeCell ref="BE12:BO12"/>
    <mergeCell ref="BP12:CB12"/>
    <mergeCell ref="A11:D11"/>
    <mergeCell ref="E11:AI11"/>
    <mergeCell ref="AJ11:AT11"/>
    <mergeCell ref="AU11:BD11"/>
    <mergeCell ref="BE11:BO11"/>
    <mergeCell ref="BP11:CB11"/>
    <mergeCell ref="A14:D14"/>
    <mergeCell ref="E14:AI14"/>
    <mergeCell ref="AJ14:AT14"/>
    <mergeCell ref="AU14:BD14"/>
    <mergeCell ref="BE14:BO14"/>
    <mergeCell ref="BP14:CB14"/>
    <mergeCell ref="A13:D13"/>
    <mergeCell ref="E13:AI13"/>
    <mergeCell ref="AJ13:AT13"/>
    <mergeCell ref="AU13:BD13"/>
    <mergeCell ref="BE13:BO13"/>
    <mergeCell ref="BP13:CB13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J15:AT15"/>
    <mergeCell ref="AU15:BD15"/>
    <mergeCell ref="BE15:BO15"/>
    <mergeCell ref="BP15:CB15"/>
    <mergeCell ref="A19:CB19"/>
    <mergeCell ref="A21:D21"/>
    <mergeCell ref="E21:AM21"/>
    <mergeCell ref="AN21:AV21"/>
    <mergeCell ref="AW21:BI21"/>
    <mergeCell ref="BJ21:CB21"/>
    <mergeCell ref="A17:D17"/>
    <mergeCell ref="E17:AI17"/>
    <mergeCell ref="AJ17:AT17"/>
    <mergeCell ref="AU17:BD17"/>
    <mergeCell ref="BE17:BO17"/>
    <mergeCell ref="BP17:CB17"/>
    <mergeCell ref="A22:D22"/>
    <mergeCell ref="E22:AM22"/>
    <mergeCell ref="AN22:AV22"/>
    <mergeCell ref="AW22:BI22"/>
    <mergeCell ref="BJ22:CB22"/>
    <mergeCell ref="A23:D23"/>
    <mergeCell ref="E23:AM23"/>
    <mergeCell ref="AN23:AV23"/>
    <mergeCell ref="AW23:BI23"/>
    <mergeCell ref="BJ23:CB23"/>
    <mergeCell ref="A24:D24"/>
    <mergeCell ref="E24:AM24"/>
    <mergeCell ref="AN24:AV24"/>
    <mergeCell ref="AW24:BI24"/>
    <mergeCell ref="BJ24:CB24"/>
    <mergeCell ref="A25:D25"/>
    <mergeCell ref="E25:AM25"/>
    <mergeCell ref="AN25:AV25"/>
    <mergeCell ref="AW25:BI25"/>
    <mergeCell ref="BJ25:CB25"/>
    <mergeCell ref="A28:D28"/>
    <mergeCell ref="E28:AM28"/>
    <mergeCell ref="AN28:AV28"/>
    <mergeCell ref="AW28:BI28"/>
    <mergeCell ref="BJ28:CB28"/>
    <mergeCell ref="A30:CB30"/>
    <mergeCell ref="A26:D26"/>
    <mergeCell ref="E26:AM26"/>
    <mergeCell ref="AN26:AV26"/>
    <mergeCell ref="AW26:BI26"/>
    <mergeCell ref="BJ26:CB26"/>
    <mergeCell ref="A27:D27"/>
    <mergeCell ref="E27:AM27"/>
    <mergeCell ref="AN27:AV27"/>
    <mergeCell ref="AW27:BI27"/>
    <mergeCell ref="BJ27:CB27"/>
    <mergeCell ref="A33:D33"/>
    <mergeCell ref="E33:AI33"/>
    <mergeCell ref="AJ33:AT33"/>
    <mergeCell ref="AU33:BD33"/>
    <mergeCell ref="BE33:BO33"/>
    <mergeCell ref="BP33:CB33"/>
    <mergeCell ref="A32:D32"/>
    <mergeCell ref="E32:AI32"/>
    <mergeCell ref="AJ32:AT32"/>
    <mergeCell ref="AU32:BD32"/>
    <mergeCell ref="BE32:BO32"/>
    <mergeCell ref="BP32:CB32"/>
    <mergeCell ref="A35:D35"/>
    <mergeCell ref="E35:AI35"/>
    <mergeCell ref="AJ35:AT35"/>
    <mergeCell ref="AU35:BD35"/>
    <mergeCell ref="BE35:BO35"/>
    <mergeCell ref="BP35:CB35"/>
    <mergeCell ref="A34:D34"/>
    <mergeCell ref="E34:AI34"/>
    <mergeCell ref="AJ34:AT34"/>
    <mergeCell ref="AU34:BD34"/>
    <mergeCell ref="BE34:BO34"/>
    <mergeCell ref="BP34:CB34"/>
    <mergeCell ref="A37:D37"/>
    <mergeCell ref="E37:AI37"/>
    <mergeCell ref="AJ37:AT37"/>
    <mergeCell ref="AU37:BD37"/>
    <mergeCell ref="BE37:BO37"/>
    <mergeCell ref="BP37:CB37"/>
    <mergeCell ref="A36:D36"/>
    <mergeCell ref="E36:AI36"/>
    <mergeCell ref="AJ36:AT36"/>
    <mergeCell ref="AU36:BD36"/>
    <mergeCell ref="BE36:BO36"/>
    <mergeCell ref="BP36:CB36"/>
    <mergeCell ref="A39:D39"/>
    <mergeCell ref="E39:AI39"/>
    <mergeCell ref="AJ39:AT39"/>
    <mergeCell ref="AU39:BD39"/>
    <mergeCell ref="BE39:BO39"/>
    <mergeCell ref="BP39:CB39"/>
    <mergeCell ref="A38:D38"/>
    <mergeCell ref="E38:AI38"/>
    <mergeCell ref="AJ38:AT38"/>
    <mergeCell ref="AU38:BD38"/>
    <mergeCell ref="BE38:BO38"/>
    <mergeCell ref="BP38:CB38"/>
    <mergeCell ref="A41:D41"/>
    <mergeCell ref="E41:AI41"/>
    <mergeCell ref="AJ41:AT41"/>
    <mergeCell ref="AU41:BD41"/>
    <mergeCell ref="BE41:BO41"/>
    <mergeCell ref="BP41:CB41"/>
    <mergeCell ref="A40:D40"/>
    <mergeCell ref="E40:AI40"/>
    <mergeCell ref="AJ40:AT40"/>
    <mergeCell ref="AU40:BD40"/>
    <mergeCell ref="BE40:BO40"/>
    <mergeCell ref="BP40:CB40"/>
    <mergeCell ref="A44:CB44"/>
    <mergeCell ref="A46:D46"/>
    <mergeCell ref="E46:AQ46"/>
    <mergeCell ref="AR46:BC46"/>
    <mergeCell ref="BD46:BN46"/>
    <mergeCell ref="BO46:CB46"/>
    <mergeCell ref="A42:D42"/>
    <mergeCell ref="E42:AI42"/>
    <mergeCell ref="AJ42:AT42"/>
    <mergeCell ref="AU42:BD42"/>
    <mergeCell ref="BE42:BO42"/>
    <mergeCell ref="BP42:CB42"/>
    <mergeCell ref="A47:D47"/>
    <mergeCell ref="E47:AQ47"/>
    <mergeCell ref="AR47:BC47"/>
    <mergeCell ref="BD47:BN47"/>
    <mergeCell ref="BO47:CB47"/>
    <mergeCell ref="A48:D48"/>
    <mergeCell ref="E48:AQ48"/>
    <mergeCell ref="AR48:BC48"/>
    <mergeCell ref="BD48:BN48"/>
    <mergeCell ref="BO48:CB48"/>
    <mergeCell ref="A49:D49"/>
    <mergeCell ref="E49:AQ49"/>
    <mergeCell ref="AR49:BC49"/>
    <mergeCell ref="BD49:BN49"/>
    <mergeCell ref="BO49:CB49"/>
    <mergeCell ref="A50:D50"/>
    <mergeCell ref="E50:AQ50"/>
    <mergeCell ref="AR50:BC50"/>
    <mergeCell ref="BD50:BN50"/>
    <mergeCell ref="BO50:CB50"/>
    <mergeCell ref="A51:D51"/>
    <mergeCell ref="E51:AQ51"/>
    <mergeCell ref="AR51:BC51"/>
    <mergeCell ref="BD51:BN51"/>
    <mergeCell ref="BO51:CB51"/>
    <mergeCell ref="A52:D52"/>
    <mergeCell ref="E52:AQ52"/>
    <mergeCell ref="AR52:BC52"/>
    <mergeCell ref="BD52:BN52"/>
    <mergeCell ref="BO52:CB52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74"/>
  <sheetViews>
    <sheetView topLeftCell="A35" workbookViewId="0">
      <selection activeCell="BN69" sqref="BN69:CB69"/>
    </sheetView>
  </sheetViews>
  <sheetFormatPr defaultRowHeight="12.75"/>
  <cols>
    <col min="1" max="1" width="2.7109375" style="1" customWidth="1"/>
    <col min="2" max="2" width="2.140625" style="1" customWidth="1"/>
    <col min="3" max="4" width="2.7109375" style="1" hidden="1" customWidth="1"/>
    <col min="5" max="32" width="1.28515625" style="1" customWidth="1"/>
    <col min="33" max="33" width="0.28515625" style="1" customWidth="1"/>
    <col min="34" max="37" width="1.28515625" style="1" hidden="1" customWidth="1"/>
    <col min="38" max="38" width="1.140625" style="1" hidden="1" customWidth="1"/>
    <col min="39" max="39" width="10.7109375" style="1" hidden="1" customWidth="1"/>
    <col min="40" max="44" width="1.85546875" style="1" customWidth="1"/>
    <col min="45" max="45" width="1" style="1" customWidth="1"/>
    <col min="46" max="55" width="1.85546875" style="1" hidden="1" customWidth="1"/>
    <col min="56" max="56" width="2.7109375" style="1" customWidth="1"/>
    <col min="57" max="57" width="6" style="1" customWidth="1"/>
    <col min="58" max="58" width="2.7109375" style="1" hidden="1" customWidth="1"/>
    <col min="59" max="59" width="0.42578125" style="1" customWidth="1"/>
    <col min="60" max="65" width="2.7109375" style="1" hidden="1" customWidth="1"/>
    <col min="66" max="70" width="2.7109375" style="1" customWidth="1"/>
    <col min="71" max="71" width="5.5703125" style="1" customWidth="1"/>
    <col min="72" max="72" width="1.7109375" style="1" hidden="1" customWidth="1"/>
    <col min="73" max="74" width="2.7109375" style="1" hidden="1" customWidth="1"/>
    <col min="75" max="75" width="1" style="1" hidden="1" customWidth="1"/>
    <col min="76" max="80" width="2.7109375" style="1" hidden="1" customWidth="1"/>
    <col min="81" max="81" width="9.140625" style="1"/>
    <col min="82" max="82" width="10" style="1" bestFit="1" customWidth="1"/>
    <col min="83" max="84" width="9.140625" style="143"/>
    <col min="85" max="85" width="9.85546875" style="143" bestFit="1" customWidth="1"/>
    <col min="86" max="16384" width="9.140625" style="143"/>
  </cols>
  <sheetData>
    <row r="1" spans="1:84">
      <c r="A1" s="205" t="s">
        <v>445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142"/>
      <c r="CD1" s="142"/>
    </row>
    <row r="2" spans="1:84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2"/>
      <c r="CD2" s="142"/>
    </row>
    <row r="3" spans="1:84">
      <c r="A3" s="265" t="s">
        <v>190</v>
      </c>
      <c r="B3" s="266"/>
      <c r="C3" s="266"/>
      <c r="D3" s="267"/>
      <c r="E3" s="265" t="s">
        <v>334</v>
      </c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7"/>
      <c r="AN3" s="265" t="s">
        <v>446</v>
      </c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7"/>
      <c r="BD3" s="265" t="s">
        <v>336</v>
      </c>
      <c r="BE3" s="266"/>
      <c r="BF3" s="266"/>
      <c r="BG3" s="266"/>
      <c r="BH3" s="266"/>
      <c r="BI3" s="266"/>
      <c r="BJ3" s="266"/>
      <c r="BK3" s="266"/>
      <c r="BL3" s="266"/>
      <c r="BM3" s="267"/>
      <c r="BN3" s="338" t="s">
        <v>414</v>
      </c>
      <c r="BO3" s="338"/>
      <c r="BP3" s="338"/>
      <c r="BQ3" s="338"/>
      <c r="BR3" s="338"/>
      <c r="BS3" s="338"/>
      <c r="BT3" s="338"/>
      <c r="BU3" s="338"/>
      <c r="BV3" s="338"/>
      <c r="BW3" s="338"/>
      <c r="BX3" s="338"/>
      <c r="BY3" s="338"/>
      <c r="BZ3" s="338"/>
      <c r="CA3" s="338"/>
      <c r="CB3" s="338"/>
    </row>
    <row r="4" spans="1:84">
      <c r="A4" s="259" t="s">
        <v>193</v>
      </c>
      <c r="B4" s="260"/>
      <c r="C4" s="260"/>
      <c r="D4" s="261"/>
      <c r="E4" s="259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1"/>
      <c r="AN4" s="259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1"/>
      <c r="BD4" s="259" t="s">
        <v>447</v>
      </c>
      <c r="BE4" s="260"/>
      <c r="BF4" s="260"/>
      <c r="BG4" s="260"/>
      <c r="BH4" s="260"/>
      <c r="BI4" s="260"/>
      <c r="BJ4" s="260"/>
      <c r="BK4" s="260"/>
      <c r="BL4" s="260"/>
      <c r="BM4" s="261"/>
      <c r="BN4" s="338" t="s">
        <v>448</v>
      </c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</row>
    <row r="5" spans="1:84">
      <c r="A5" s="282"/>
      <c r="B5" s="283"/>
      <c r="C5" s="283"/>
      <c r="D5" s="284"/>
      <c r="E5" s="282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4"/>
      <c r="AN5" s="282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4"/>
      <c r="BD5" s="282" t="s">
        <v>449</v>
      </c>
      <c r="BE5" s="283"/>
      <c r="BF5" s="283"/>
      <c r="BG5" s="283"/>
      <c r="BH5" s="283"/>
      <c r="BI5" s="283"/>
      <c r="BJ5" s="283"/>
      <c r="BK5" s="283"/>
      <c r="BL5" s="283"/>
      <c r="BM5" s="284"/>
      <c r="BN5" s="338" t="s">
        <v>344</v>
      </c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</row>
    <row r="6" spans="1:84">
      <c r="A6" s="262">
        <v>1</v>
      </c>
      <c r="B6" s="263"/>
      <c r="C6" s="263"/>
      <c r="D6" s="264"/>
      <c r="E6" s="262">
        <v>2</v>
      </c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4"/>
      <c r="AN6" s="262">
        <v>3</v>
      </c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4"/>
      <c r="BD6" s="262">
        <v>4</v>
      </c>
      <c r="BE6" s="263"/>
      <c r="BF6" s="263"/>
      <c r="BG6" s="263"/>
      <c r="BH6" s="263"/>
      <c r="BI6" s="263"/>
      <c r="BJ6" s="263"/>
      <c r="BK6" s="263"/>
      <c r="BL6" s="263"/>
      <c r="BM6" s="264"/>
      <c r="BN6" s="338">
        <v>5</v>
      </c>
      <c r="BO6" s="338"/>
      <c r="BP6" s="338"/>
      <c r="BQ6" s="338"/>
      <c r="BR6" s="338"/>
      <c r="BS6" s="338"/>
      <c r="BT6" s="338"/>
      <c r="BU6" s="338"/>
      <c r="BV6" s="338"/>
      <c r="BW6" s="338"/>
      <c r="BX6" s="338"/>
      <c r="BY6" s="338"/>
      <c r="BZ6" s="338"/>
      <c r="CA6" s="338"/>
      <c r="CB6" s="338"/>
    </row>
    <row r="7" spans="1:84" ht="15" customHeight="1">
      <c r="A7" s="253">
        <v>1</v>
      </c>
      <c r="B7" s="254"/>
      <c r="C7" s="254"/>
      <c r="D7" s="255"/>
      <c r="E7" s="253" t="s">
        <v>518</v>
      </c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5"/>
      <c r="AN7" s="250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2"/>
      <c r="BD7" s="250"/>
      <c r="BE7" s="251"/>
      <c r="BF7" s="251"/>
      <c r="BG7" s="251"/>
      <c r="BH7" s="251"/>
      <c r="BI7" s="251"/>
      <c r="BJ7" s="251"/>
      <c r="BK7" s="251"/>
      <c r="BL7" s="251"/>
      <c r="BM7" s="252"/>
      <c r="BN7" s="337">
        <v>29400</v>
      </c>
      <c r="BO7" s="337"/>
      <c r="BP7" s="337"/>
      <c r="BQ7" s="337"/>
      <c r="BR7" s="337"/>
      <c r="BS7" s="337"/>
      <c r="BT7" s="337"/>
      <c r="BU7" s="337"/>
      <c r="BV7" s="337"/>
      <c r="BW7" s="337"/>
      <c r="BX7" s="337"/>
      <c r="BY7" s="337"/>
      <c r="BZ7" s="337"/>
      <c r="CA7" s="337"/>
      <c r="CB7" s="337"/>
    </row>
    <row r="8" spans="1:84" ht="15" customHeight="1">
      <c r="A8" s="253">
        <v>2</v>
      </c>
      <c r="B8" s="254"/>
      <c r="C8" s="254"/>
      <c r="D8" s="255"/>
      <c r="E8" s="253" t="s">
        <v>450</v>
      </c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5"/>
      <c r="AN8" s="250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2"/>
      <c r="BD8" s="250"/>
      <c r="BE8" s="251"/>
      <c r="BF8" s="251"/>
      <c r="BG8" s="251"/>
      <c r="BH8" s="251"/>
      <c r="BI8" s="251"/>
      <c r="BJ8" s="251"/>
      <c r="BK8" s="251"/>
      <c r="BL8" s="251"/>
      <c r="BM8" s="252"/>
      <c r="BN8" s="337">
        <v>24000</v>
      </c>
      <c r="BO8" s="337"/>
      <c r="BP8" s="337"/>
      <c r="BQ8" s="337"/>
      <c r="BR8" s="337"/>
      <c r="BS8" s="337"/>
      <c r="BT8" s="337"/>
      <c r="BU8" s="337"/>
      <c r="BV8" s="337"/>
      <c r="BW8" s="337"/>
      <c r="BX8" s="337"/>
      <c r="BY8" s="337"/>
      <c r="BZ8" s="337"/>
      <c r="CA8" s="337"/>
      <c r="CB8" s="337"/>
    </row>
    <row r="9" spans="1:84" ht="15" hidden="1" customHeight="1">
      <c r="A9" s="253">
        <v>3</v>
      </c>
      <c r="B9" s="254"/>
      <c r="C9" s="254"/>
      <c r="D9" s="255"/>
      <c r="E9" s="253" t="s">
        <v>481</v>
      </c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5"/>
      <c r="AN9" s="250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2"/>
      <c r="BD9" s="250"/>
      <c r="BE9" s="251"/>
      <c r="BF9" s="251"/>
      <c r="BG9" s="251"/>
      <c r="BH9" s="251"/>
      <c r="BI9" s="251"/>
      <c r="BJ9" s="251"/>
      <c r="BK9" s="251"/>
      <c r="BL9" s="251"/>
      <c r="BM9" s="252"/>
      <c r="BN9" s="337"/>
      <c r="BO9" s="337"/>
      <c r="BP9" s="337"/>
      <c r="BQ9" s="337"/>
      <c r="BR9" s="337"/>
      <c r="BS9" s="337"/>
      <c r="BT9" s="337"/>
      <c r="BU9" s="337"/>
      <c r="BV9" s="337"/>
      <c r="BW9" s="337"/>
      <c r="BX9" s="337"/>
      <c r="BY9" s="337"/>
      <c r="BZ9" s="337"/>
      <c r="CA9" s="337"/>
      <c r="CB9" s="337"/>
    </row>
    <row r="10" spans="1:84" ht="15" hidden="1" customHeight="1">
      <c r="A10" s="253"/>
      <c r="B10" s="254"/>
      <c r="C10" s="254"/>
      <c r="D10" s="255"/>
      <c r="E10" s="253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5"/>
      <c r="AN10" s="250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2"/>
      <c r="BD10" s="250"/>
      <c r="BE10" s="251"/>
      <c r="BF10" s="251"/>
      <c r="BG10" s="251"/>
      <c r="BH10" s="251"/>
      <c r="BI10" s="251"/>
      <c r="BJ10" s="251"/>
      <c r="BK10" s="251"/>
      <c r="BL10" s="251"/>
      <c r="BM10" s="252"/>
      <c r="BN10" s="337"/>
      <c r="BO10" s="337"/>
      <c r="BP10" s="337"/>
      <c r="BQ10" s="337"/>
      <c r="BR10" s="337"/>
      <c r="BS10" s="337"/>
      <c r="BT10" s="337"/>
      <c r="BU10" s="337"/>
      <c r="BV10" s="337"/>
      <c r="BW10" s="337"/>
      <c r="BX10" s="337"/>
      <c r="BY10" s="337"/>
      <c r="BZ10" s="337"/>
      <c r="CA10" s="337"/>
      <c r="CB10" s="337"/>
    </row>
    <row r="11" spans="1:84" ht="15" customHeight="1">
      <c r="A11" s="253">
        <v>3</v>
      </c>
      <c r="B11" s="254"/>
      <c r="C11" s="254"/>
      <c r="D11" s="255"/>
      <c r="E11" s="253" t="s">
        <v>451</v>
      </c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5"/>
      <c r="AN11" s="250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2"/>
      <c r="BD11" s="250"/>
      <c r="BE11" s="251"/>
      <c r="BF11" s="251"/>
      <c r="BG11" s="251"/>
      <c r="BH11" s="251"/>
      <c r="BI11" s="251"/>
      <c r="BJ11" s="251"/>
      <c r="BK11" s="251"/>
      <c r="BL11" s="251"/>
      <c r="BM11" s="252"/>
      <c r="BN11" s="337">
        <v>17159</v>
      </c>
      <c r="BO11" s="337"/>
      <c r="BP11" s="337"/>
      <c r="BQ11" s="337"/>
      <c r="BR11" s="337"/>
      <c r="BS11" s="337"/>
      <c r="BT11" s="337"/>
      <c r="BU11" s="337"/>
      <c r="BV11" s="337"/>
      <c r="BW11" s="337"/>
      <c r="BX11" s="337"/>
      <c r="BY11" s="337"/>
      <c r="BZ11" s="337"/>
      <c r="CA11" s="337"/>
      <c r="CB11" s="337"/>
    </row>
    <row r="12" spans="1:84" ht="15" customHeight="1">
      <c r="A12" s="253">
        <v>4</v>
      </c>
      <c r="B12" s="254"/>
      <c r="C12" s="254"/>
      <c r="D12" s="255"/>
      <c r="E12" s="253" t="s">
        <v>452</v>
      </c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5"/>
      <c r="AN12" s="250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2"/>
      <c r="BD12" s="250"/>
      <c r="BE12" s="251"/>
      <c r="BF12" s="251"/>
      <c r="BG12" s="251"/>
      <c r="BH12" s="251"/>
      <c r="BI12" s="251"/>
      <c r="BJ12" s="251"/>
      <c r="BK12" s="251"/>
      <c r="BL12" s="251"/>
      <c r="BM12" s="252"/>
      <c r="BN12" s="244">
        <v>35020.400000000001</v>
      </c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46"/>
      <c r="CD12" s="116"/>
    </row>
    <row r="13" spans="1:84" ht="15" customHeight="1">
      <c r="A13" s="253">
        <v>5</v>
      </c>
      <c r="B13" s="254"/>
      <c r="C13" s="254"/>
      <c r="D13" s="255"/>
      <c r="E13" s="253" t="s">
        <v>408</v>
      </c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5"/>
      <c r="AN13" s="250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2"/>
      <c r="BD13" s="250"/>
      <c r="BE13" s="251"/>
      <c r="BF13" s="251"/>
      <c r="BG13" s="251"/>
      <c r="BH13" s="251"/>
      <c r="BI13" s="251"/>
      <c r="BJ13" s="251"/>
      <c r="BK13" s="251"/>
      <c r="BL13" s="251"/>
      <c r="BM13" s="252"/>
      <c r="BN13" s="337">
        <f>17208.72+14838+35305.2-16685.22</f>
        <v>50666.7</v>
      </c>
      <c r="BO13" s="337"/>
      <c r="BP13" s="337"/>
      <c r="BQ13" s="337"/>
      <c r="BR13" s="337"/>
      <c r="BS13" s="337"/>
      <c r="BT13" s="337"/>
      <c r="BU13" s="337"/>
      <c r="BV13" s="337"/>
      <c r="BW13" s="337"/>
      <c r="BX13" s="337"/>
      <c r="BY13" s="337"/>
      <c r="BZ13" s="337"/>
      <c r="CA13" s="337"/>
      <c r="CB13" s="337"/>
    </row>
    <row r="14" spans="1:84" ht="15" customHeight="1">
      <c r="A14" s="253">
        <v>6</v>
      </c>
      <c r="B14" s="254"/>
      <c r="C14" s="254"/>
      <c r="D14" s="255"/>
      <c r="E14" s="253" t="s">
        <v>482</v>
      </c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5"/>
      <c r="AN14" s="250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2"/>
      <c r="BD14" s="250"/>
      <c r="BE14" s="251"/>
      <c r="BF14" s="251"/>
      <c r="BG14" s="251"/>
      <c r="BH14" s="251"/>
      <c r="BI14" s="251"/>
      <c r="BJ14" s="251"/>
      <c r="BK14" s="251"/>
      <c r="BL14" s="251"/>
      <c r="BM14" s="252"/>
      <c r="BN14" s="337">
        <v>10000</v>
      </c>
      <c r="BO14" s="337"/>
      <c r="BP14" s="337"/>
      <c r="BQ14" s="337"/>
      <c r="BR14" s="337"/>
      <c r="BS14" s="337"/>
      <c r="BT14" s="337"/>
      <c r="BU14" s="337"/>
      <c r="BV14" s="337"/>
      <c r="BW14" s="337"/>
      <c r="BX14" s="337"/>
      <c r="BY14" s="337"/>
      <c r="BZ14" s="337"/>
      <c r="CA14" s="337"/>
      <c r="CB14" s="337"/>
      <c r="CF14" s="143" t="s">
        <v>493</v>
      </c>
    </row>
    <row r="15" spans="1:84" ht="15" customHeight="1">
      <c r="A15" s="253">
        <v>7</v>
      </c>
      <c r="B15" s="254"/>
      <c r="C15" s="254"/>
      <c r="D15" s="255"/>
      <c r="E15" s="253" t="s">
        <v>484</v>
      </c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5"/>
      <c r="AN15" s="250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2"/>
      <c r="BD15" s="250"/>
      <c r="BE15" s="251"/>
      <c r="BF15" s="251"/>
      <c r="BG15" s="251"/>
      <c r="BH15" s="251"/>
      <c r="BI15" s="251"/>
      <c r="BJ15" s="251"/>
      <c r="BK15" s="251"/>
      <c r="BL15" s="251"/>
      <c r="BM15" s="252"/>
      <c r="BN15" s="337">
        <v>35305.199999999997</v>
      </c>
      <c r="BO15" s="337"/>
      <c r="BP15" s="337"/>
      <c r="BQ15" s="337"/>
      <c r="BR15" s="337"/>
      <c r="BS15" s="337"/>
      <c r="BT15" s="337"/>
      <c r="BU15" s="337"/>
      <c r="BV15" s="337"/>
      <c r="BW15" s="337"/>
      <c r="BX15" s="337"/>
      <c r="BY15" s="337"/>
      <c r="BZ15" s="337"/>
      <c r="CA15" s="337"/>
      <c r="CB15" s="337"/>
    </row>
    <row r="16" spans="1:84" ht="15" customHeight="1">
      <c r="A16" s="253">
        <v>8</v>
      </c>
      <c r="B16" s="254"/>
      <c r="C16" s="254"/>
      <c r="D16" s="255"/>
      <c r="E16" s="253" t="s">
        <v>527</v>
      </c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5"/>
      <c r="AN16" s="250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2"/>
      <c r="BD16" s="250"/>
      <c r="BE16" s="251"/>
      <c r="BF16" s="251"/>
      <c r="BG16" s="251"/>
      <c r="BH16" s="251"/>
      <c r="BI16" s="251"/>
      <c r="BJ16" s="251"/>
      <c r="BK16" s="251"/>
      <c r="BL16" s="251"/>
      <c r="BM16" s="252"/>
      <c r="BN16" s="337">
        <v>160000</v>
      </c>
      <c r="BO16" s="337"/>
      <c r="BP16" s="337"/>
      <c r="BQ16" s="337"/>
      <c r="BR16" s="337"/>
      <c r="BS16" s="337"/>
      <c r="BT16" s="337"/>
      <c r="BU16" s="337"/>
      <c r="BV16" s="337"/>
      <c r="BW16" s="337"/>
      <c r="BX16" s="337"/>
      <c r="BY16" s="337"/>
      <c r="BZ16" s="337"/>
      <c r="CA16" s="337"/>
      <c r="CB16" s="337"/>
    </row>
    <row r="17" spans="1:84" ht="15" customHeight="1">
      <c r="A17" s="253">
        <v>9</v>
      </c>
      <c r="B17" s="254"/>
      <c r="C17" s="254"/>
      <c r="D17" s="255"/>
      <c r="E17" s="253" t="s">
        <v>528</v>
      </c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5"/>
      <c r="AN17" s="250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2"/>
      <c r="BD17" s="250"/>
      <c r="BE17" s="251"/>
      <c r="BF17" s="251"/>
      <c r="BG17" s="251"/>
      <c r="BH17" s="251"/>
      <c r="BI17" s="251"/>
      <c r="BJ17" s="251"/>
      <c r="BK17" s="251"/>
      <c r="BL17" s="251"/>
      <c r="BM17" s="252"/>
      <c r="BN17" s="337">
        <v>40000</v>
      </c>
      <c r="BO17" s="337"/>
      <c r="BP17" s="337"/>
      <c r="BQ17" s="337"/>
      <c r="BR17" s="337"/>
      <c r="BS17" s="337"/>
      <c r="BT17" s="337"/>
      <c r="BU17" s="337"/>
      <c r="BV17" s="337"/>
      <c r="BW17" s="337"/>
      <c r="BX17" s="337"/>
      <c r="BY17" s="337"/>
      <c r="BZ17" s="337"/>
      <c r="CA17" s="337"/>
      <c r="CB17" s="337"/>
    </row>
    <row r="18" spans="1:84" ht="15" customHeight="1">
      <c r="A18" s="253">
        <v>10</v>
      </c>
      <c r="B18" s="254"/>
      <c r="C18" s="254"/>
      <c r="D18" s="255"/>
      <c r="E18" s="253" t="s">
        <v>533</v>
      </c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5"/>
      <c r="AN18" s="250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2"/>
      <c r="BD18" s="250"/>
      <c r="BE18" s="251"/>
      <c r="BF18" s="251"/>
      <c r="BG18" s="251"/>
      <c r="BH18" s="251"/>
      <c r="BI18" s="251"/>
      <c r="BJ18" s="251"/>
      <c r="BK18" s="251"/>
      <c r="BL18" s="251"/>
      <c r="BM18" s="252"/>
      <c r="BN18" s="337">
        <v>53054.400000000001</v>
      </c>
      <c r="BO18" s="337"/>
      <c r="BP18" s="337"/>
      <c r="BQ18" s="337"/>
      <c r="BR18" s="337"/>
      <c r="BS18" s="337"/>
      <c r="BT18" s="337"/>
      <c r="BU18" s="337"/>
      <c r="BV18" s="337"/>
      <c r="BW18" s="337"/>
      <c r="BX18" s="337"/>
      <c r="BY18" s="337"/>
      <c r="BZ18" s="337"/>
      <c r="CA18" s="337"/>
      <c r="CB18" s="337"/>
    </row>
    <row r="19" spans="1:84" ht="15" customHeight="1">
      <c r="A19" s="253">
        <v>11</v>
      </c>
      <c r="B19" s="254"/>
      <c r="C19" s="254"/>
      <c r="D19" s="255"/>
      <c r="E19" s="253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5"/>
      <c r="AN19" s="250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2"/>
      <c r="BD19" s="250"/>
      <c r="BE19" s="251"/>
      <c r="BF19" s="251"/>
      <c r="BG19" s="251"/>
      <c r="BH19" s="251"/>
      <c r="BI19" s="251"/>
      <c r="BJ19" s="251"/>
      <c r="BK19" s="251"/>
      <c r="BL19" s="251"/>
      <c r="BM19" s="252"/>
      <c r="BN19" s="337"/>
      <c r="BO19" s="337"/>
      <c r="BP19" s="337"/>
      <c r="BQ19" s="337"/>
      <c r="BR19" s="337"/>
      <c r="BS19" s="337"/>
      <c r="BT19" s="337"/>
      <c r="BU19" s="337"/>
      <c r="BV19" s="337"/>
      <c r="BW19" s="337"/>
      <c r="BX19" s="337"/>
      <c r="BY19" s="337"/>
      <c r="BZ19" s="337"/>
      <c r="CA19" s="337"/>
      <c r="CB19" s="337"/>
    </row>
    <row r="20" spans="1:84" ht="15" customHeight="1">
      <c r="A20" s="253">
        <v>12</v>
      </c>
      <c r="B20" s="254"/>
      <c r="C20" s="254"/>
      <c r="D20" s="255"/>
      <c r="E20" s="253" t="s">
        <v>532</v>
      </c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5"/>
      <c r="AN20" s="250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52"/>
      <c r="BD20" s="250"/>
      <c r="BE20" s="251"/>
      <c r="BF20" s="251"/>
      <c r="BG20" s="251"/>
      <c r="BH20" s="251"/>
      <c r="BI20" s="251"/>
      <c r="BJ20" s="251"/>
      <c r="BK20" s="251"/>
      <c r="BL20" s="251"/>
      <c r="BM20" s="252"/>
      <c r="BN20" s="337">
        <v>36931.919999999998</v>
      </c>
      <c r="BO20" s="337"/>
      <c r="BP20" s="337"/>
      <c r="BQ20" s="337"/>
      <c r="BR20" s="337"/>
      <c r="BS20" s="337"/>
      <c r="BT20" s="337"/>
      <c r="BU20" s="337"/>
      <c r="BV20" s="337"/>
      <c r="BW20" s="337"/>
      <c r="BX20" s="337"/>
      <c r="BY20" s="337"/>
      <c r="BZ20" s="337"/>
      <c r="CA20" s="337"/>
      <c r="CB20" s="337"/>
    </row>
    <row r="21" spans="1:84">
      <c r="A21" s="253"/>
      <c r="B21" s="254"/>
      <c r="C21" s="254"/>
      <c r="D21" s="255"/>
      <c r="E21" s="253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5"/>
      <c r="AN21" s="250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2"/>
      <c r="BD21" s="250"/>
      <c r="BE21" s="251"/>
      <c r="BF21" s="251"/>
      <c r="BG21" s="251"/>
      <c r="BH21" s="251"/>
      <c r="BI21" s="251"/>
      <c r="BJ21" s="251"/>
      <c r="BK21" s="251"/>
      <c r="BL21" s="251"/>
      <c r="BM21" s="252"/>
      <c r="BN21" s="337"/>
      <c r="BO21" s="337"/>
      <c r="BP21" s="337"/>
      <c r="BQ21" s="337"/>
      <c r="BR21" s="337"/>
      <c r="BS21" s="337"/>
      <c r="BT21" s="337"/>
      <c r="BU21" s="337"/>
      <c r="BV21" s="337"/>
      <c r="BW21" s="337"/>
      <c r="BX21" s="337"/>
      <c r="BY21" s="337"/>
      <c r="BZ21" s="337"/>
      <c r="CA21" s="337"/>
      <c r="CB21" s="337"/>
    </row>
    <row r="22" spans="1:84">
      <c r="A22" s="253"/>
      <c r="B22" s="254"/>
      <c r="C22" s="254"/>
      <c r="D22" s="255"/>
      <c r="E22" s="250" t="s">
        <v>332</v>
      </c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2"/>
      <c r="AN22" s="278" t="s">
        <v>38</v>
      </c>
      <c r="AO22" s="279"/>
      <c r="AP22" s="279"/>
      <c r="AQ22" s="279"/>
      <c r="AR22" s="279"/>
      <c r="AS22" s="279"/>
      <c r="AT22" s="279"/>
      <c r="AU22" s="279"/>
      <c r="AV22" s="279"/>
      <c r="AW22" s="279"/>
      <c r="AX22" s="279"/>
      <c r="AY22" s="279"/>
      <c r="AZ22" s="279"/>
      <c r="BA22" s="279"/>
      <c r="BB22" s="279"/>
      <c r="BC22" s="280"/>
      <c r="BD22" s="278" t="s">
        <v>38</v>
      </c>
      <c r="BE22" s="279"/>
      <c r="BF22" s="279"/>
      <c r="BG22" s="279"/>
      <c r="BH22" s="279"/>
      <c r="BI22" s="279"/>
      <c r="BJ22" s="279"/>
      <c r="BK22" s="279"/>
      <c r="BL22" s="279"/>
      <c r="BM22" s="280"/>
      <c r="BN22" s="337">
        <f>SUM(BN7:CB21)</f>
        <v>491537.62</v>
      </c>
      <c r="BO22" s="337"/>
      <c r="BP22" s="337"/>
      <c r="BQ22" s="337"/>
      <c r="BR22" s="337"/>
      <c r="BS22" s="337"/>
      <c r="BT22" s="337"/>
      <c r="BU22" s="337"/>
      <c r="BV22" s="337"/>
      <c r="BW22" s="337"/>
      <c r="BX22" s="337"/>
      <c r="BY22" s="337"/>
      <c r="BZ22" s="337"/>
      <c r="CA22" s="337"/>
      <c r="CB22" s="337"/>
    </row>
    <row r="24" spans="1:84">
      <c r="A24" s="205" t="s">
        <v>453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142"/>
      <c r="CD24" s="142"/>
    </row>
    <row r="25" spans="1:84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2"/>
      <c r="CD25" s="142"/>
    </row>
    <row r="26" spans="1:84">
      <c r="A26" s="265" t="s">
        <v>190</v>
      </c>
      <c r="B26" s="266"/>
      <c r="C26" s="266"/>
      <c r="D26" s="267"/>
      <c r="E26" s="265" t="s">
        <v>334</v>
      </c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7"/>
      <c r="BD26" s="265" t="s">
        <v>336</v>
      </c>
      <c r="BE26" s="266"/>
      <c r="BF26" s="266"/>
      <c r="BG26" s="266"/>
      <c r="BH26" s="266"/>
      <c r="BI26" s="266"/>
      <c r="BJ26" s="266"/>
      <c r="BK26" s="266"/>
      <c r="BL26" s="266"/>
      <c r="BM26" s="267"/>
      <c r="BN26" s="265" t="s">
        <v>414</v>
      </c>
      <c r="BO26" s="266"/>
      <c r="BP26" s="266"/>
      <c r="BQ26" s="266"/>
      <c r="BR26" s="266"/>
      <c r="BS26" s="266"/>
      <c r="BT26" s="266"/>
      <c r="BU26" s="266"/>
      <c r="BV26" s="266"/>
      <c r="BW26" s="266"/>
      <c r="BX26" s="266"/>
      <c r="BY26" s="266"/>
      <c r="BZ26" s="266"/>
      <c r="CA26" s="266"/>
      <c r="CB26" s="267"/>
    </row>
    <row r="27" spans="1:84">
      <c r="A27" s="259" t="s">
        <v>193</v>
      </c>
      <c r="B27" s="260"/>
      <c r="C27" s="260"/>
      <c r="D27" s="261"/>
      <c r="E27" s="259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0"/>
      <c r="AU27" s="260"/>
      <c r="AV27" s="260"/>
      <c r="AW27" s="260"/>
      <c r="AX27" s="260"/>
      <c r="AY27" s="260"/>
      <c r="AZ27" s="260"/>
      <c r="BA27" s="260"/>
      <c r="BB27" s="260"/>
      <c r="BC27" s="261"/>
      <c r="BD27" s="259" t="s">
        <v>454</v>
      </c>
      <c r="BE27" s="260"/>
      <c r="BF27" s="260"/>
      <c r="BG27" s="260"/>
      <c r="BH27" s="260"/>
      <c r="BI27" s="260"/>
      <c r="BJ27" s="260"/>
      <c r="BK27" s="260"/>
      <c r="BL27" s="260"/>
      <c r="BM27" s="261"/>
      <c r="BN27" s="259" t="s">
        <v>455</v>
      </c>
      <c r="BO27" s="260"/>
      <c r="BP27" s="260"/>
      <c r="BQ27" s="260"/>
      <c r="BR27" s="260"/>
      <c r="BS27" s="260"/>
      <c r="BT27" s="260"/>
      <c r="BU27" s="260"/>
      <c r="BV27" s="260"/>
      <c r="BW27" s="260"/>
      <c r="BX27" s="260"/>
      <c r="BY27" s="260"/>
      <c r="BZ27" s="260"/>
      <c r="CA27" s="260"/>
      <c r="CB27" s="261"/>
    </row>
    <row r="28" spans="1:84" ht="13.5" customHeight="1">
      <c r="A28" s="282"/>
      <c r="B28" s="283"/>
      <c r="C28" s="283"/>
      <c r="D28" s="284"/>
      <c r="E28" s="282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4"/>
      <c r="BD28" s="282"/>
      <c r="BE28" s="283"/>
      <c r="BF28" s="283"/>
      <c r="BG28" s="283"/>
      <c r="BH28" s="283"/>
      <c r="BI28" s="283"/>
      <c r="BJ28" s="283"/>
      <c r="BK28" s="283"/>
      <c r="BL28" s="283"/>
      <c r="BM28" s="284"/>
      <c r="BN28" s="282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4"/>
    </row>
    <row r="29" spans="1:84" ht="10.5" customHeight="1">
      <c r="A29" s="262">
        <v>1</v>
      </c>
      <c r="B29" s="263"/>
      <c r="C29" s="263"/>
      <c r="D29" s="264"/>
      <c r="E29" s="262">
        <v>2</v>
      </c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4"/>
      <c r="BD29" s="262">
        <v>3</v>
      </c>
      <c r="BE29" s="263"/>
      <c r="BF29" s="263"/>
      <c r="BG29" s="263"/>
      <c r="BH29" s="263"/>
      <c r="BI29" s="263"/>
      <c r="BJ29" s="263"/>
      <c r="BK29" s="263"/>
      <c r="BL29" s="263"/>
      <c r="BM29" s="264"/>
      <c r="BN29" s="262">
        <v>4</v>
      </c>
      <c r="BO29" s="263"/>
      <c r="BP29" s="263"/>
      <c r="BQ29" s="263"/>
      <c r="BR29" s="263"/>
      <c r="BS29" s="263"/>
      <c r="BT29" s="263"/>
      <c r="BU29" s="263"/>
      <c r="BV29" s="263"/>
      <c r="BW29" s="263"/>
      <c r="BX29" s="263"/>
      <c r="BY29" s="263"/>
      <c r="BZ29" s="263"/>
      <c r="CA29" s="263"/>
      <c r="CB29" s="264"/>
    </row>
    <row r="30" spans="1:84">
      <c r="A30" s="253">
        <v>1</v>
      </c>
      <c r="B30" s="254"/>
      <c r="C30" s="254"/>
      <c r="D30" s="255"/>
      <c r="E30" s="253" t="s">
        <v>456</v>
      </c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AX30" s="254"/>
      <c r="AY30" s="254"/>
      <c r="AZ30" s="254"/>
      <c r="BA30" s="254"/>
      <c r="BB30" s="254"/>
      <c r="BC30" s="255"/>
      <c r="BD30" s="250"/>
      <c r="BE30" s="251"/>
      <c r="BF30" s="251"/>
      <c r="BG30" s="251"/>
      <c r="BH30" s="251"/>
      <c r="BI30" s="251"/>
      <c r="BJ30" s="251"/>
      <c r="BK30" s="251"/>
      <c r="BL30" s="251"/>
      <c r="BM30" s="252"/>
      <c r="BN30" s="244">
        <f>143500+63294+40900</f>
        <v>247694</v>
      </c>
      <c r="BO30" s="245"/>
      <c r="BP30" s="245"/>
      <c r="BQ30" s="245"/>
      <c r="BR30" s="245"/>
      <c r="BS30" s="245"/>
      <c r="BT30" s="245"/>
      <c r="BU30" s="245"/>
      <c r="BV30" s="245"/>
      <c r="BW30" s="245"/>
      <c r="BX30" s="245"/>
      <c r="BY30" s="245"/>
      <c r="BZ30" s="245"/>
      <c r="CA30" s="245"/>
      <c r="CB30" s="246"/>
    </row>
    <row r="31" spans="1:84">
      <c r="A31" s="253">
        <v>2</v>
      </c>
      <c r="B31" s="254"/>
      <c r="C31" s="254"/>
      <c r="D31" s="255"/>
      <c r="E31" s="253" t="s">
        <v>503</v>
      </c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5"/>
      <c r="BD31" s="250"/>
      <c r="BE31" s="251"/>
      <c r="BF31" s="251"/>
      <c r="BG31" s="251"/>
      <c r="BH31" s="251"/>
      <c r="BI31" s="251"/>
      <c r="BJ31" s="251"/>
      <c r="BK31" s="251"/>
      <c r="BL31" s="251"/>
      <c r="BM31" s="252"/>
      <c r="BN31" s="244">
        <v>3900</v>
      </c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6"/>
      <c r="CF31" s="143" t="s">
        <v>493</v>
      </c>
    </row>
    <row r="32" spans="1:84">
      <c r="A32" s="253">
        <v>3</v>
      </c>
      <c r="B32" s="254"/>
      <c r="C32" s="254"/>
      <c r="D32" s="255"/>
      <c r="E32" s="253" t="s">
        <v>457</v>
      </c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6"/>
      <c r="AS32" s="33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7"/>
      <c r="BD32" s="250"/>
      <c r="BE32" s="251"/>
      <c r="BF32" s="251"/>
      <c r="BG32" s="251"/>
      <c r="BH32" s="251"/>
      <c r="BI32" s="251"/>
      <c r="BJ32" s="251"/>
      <c r="BK32" s="251"/>
      <c r="BL32" s="251"/>
      <c r="BM32" s="252"/>
      <c r="BN32" s="244">
        <v>1080000</v>
      </c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6"/>
    </row>
    <row r="33" spans="1:85">
      <c r="A33" s="253">
        <v>4</v>
      </c>
      <c r="B33" s="254"/>
      <c r="C33" s="254"/>
      <c r="D33" s="255"/>
      <c r="E33" s="253" t="s">
        <v>458</v>
      </c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5"/>
      <c r="BD33" s="250"/>
      <c r="BE33" s="251"/>
      <c r="BF33" s="251"/>
      <c r="BG33" s="251"/>
      <c r="BH33" s="251"/>
      <c r="BI33" s="251"/>
      <c r="BJ33" s="251"/>
      <c r="BK33" s="251"/>
      <c r="BL33" s="251"/>
      <c r="BM33" s="252"/>
      <c r="BN33" s="244">
        <f>27288+2274.07</f>
        <v>29562.07</v>
      </c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6"/>
    </row>
    <row r="34" spans="1:85" hidden="1">
      <c r="A34" s="253">
        <v>5</v>
      </c>
      <c r="B34" s="254"/>
      <c r="C34" s="254"/>
      <c r="D34" s="255"/>
      <c r="E34" s="253" t="s">
        <v>459</v>
      </c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6"/>
      <c r="AR34" s="336"/>
      <c r="AS34" s="33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7"/>
      <c r="BD34" s="250"/>
      <c r="BE34" s="251"/>
      <c r="BF34" s="251"/>
      <c r="BG34" s="251"/>
      <c r="BH34" s="251"/>
      <c r="BI34" s="251"/>
      <c r="BJ34" s="251"/>
      <c r="BK34" s="251"/>
      <c r="BL34" s="251"/>
      <c r="BM34" s="252"/>
      <c r="BN34" s="244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6"/>
    </row>
    <row r="35" spans="1:85">
      <c r="A35" s="253">
        <v>5</v>
      </c>
      <c r="B35" s="254"/>
      <c r="C35" s="254"/>
      <c r="D35" s="255"/>
      <c r="E35" s="253" t="s">
        <v>491</v>
      </c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5"/>
      <c r="BD35" s="250"/>
      <c r="BE35" s="251"/>
      <c r="BF35" s="251"/>
      <c r="BG35" s="251"/>
      <c r="BH35" s="251"/>
      <c r="BI35" s="251"/>
      <c r="BJ35" s="251"/>
      <c r="BK35" s="251"/>
      <c r="BL35" s="251"/>
      <c r="BM35" s="252"/>
      <c r="BN35" s="244">
        <v>6000</v>
      </c>
      <c r="BO35" s="245"/>
      <c r="BP35" s="245"/>
      <c r="BQ35" s="245"/>
      <c r="BR35" s="245"/>
      <c r="BS35" s="245"/>
      <c r="BT35" s="245"/>
      <c r="BU35" s="245"/>
      <c r="BV35" s="245"/>
      <c r="BW35" s="245"/>
      <c r="BX35" s="245"/>
      <c r="BY35" s="245"/>
      <c r="BZ35" s="245"/>
      <c r="CA35" s="245"/>
      <c r="CB35" s="246"/>
    </row>
    <row r="36" spans="1:85" ht="16.5" customHeight="1">
      <c r="A36" s="253">
        <v>6</v>
      </c>
      <c r="B36" s="254"/>
      <c r="C36" s="254"/>
      <c r="D36" s="255"/>
      <c r="E36" s="253" t="s">
        <v>519</v>
      </c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7"/>
      <c r="BD36" s="250"/>
      <c r="BE36" s="251"/>
      <c r="BF36" s="251"/>
      <c r="BG36" s="251"/>
      <c r="BH36" s="251"/>
      <c r="BI36" s="251"/>
      <c r="BJ36" s="251"/>
      <c r="BK36" s="251"/>
      <c r="BL36" s="251"/>
      <c r="BM36" s="252"/>
      <c r="BN36" s="244">
        <v>24000</v>
      </c>
      <c r="BO36" s="245"/>
      <c r="BP36" s="245"/>
      <c r="BQ36" s="245"/>
      <c r="BR36" s="245"/>
      <c r="BS36" s="245"/>
      <c r="BT36" s="245"/>
      <c r="BU36" s="245"/>
      <c r="BV36" s="245"/>
      <c r="BW36" s="245"/>
      <c r="BX36" s="245"/>
      <c r="BY36" s="245"/>
      <c r="BZ36" s="245"/>
      <c r="CA36" s="245"/>
      <c r="CB36" s="246"/>
    </row>
    <row r="37" spans="1:85" ht="16.5" customHeight="1">
      <c r="A37" s="253">
        <v>7</v>
      </c>
      <c r="B37" s="254"/>
      <c r="C37" s="254"/>
      <c r="D37" s="255"/>
      <c r="E37" s="253" t="s">
        <v>534</v>
      </c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6"/>
      <c r="AL37" s="336"/>
      <c r="AM37" s="336"/>
      <c r="AN37" s="336"/>
      <c r="AO37" s="336"/>
      <c r="AP37" s="336"/>
      <c r="AQ37" s="336"/>
      <c r="AR37" s="336"/>
      <c r="AS37" s="336"/>
      <c r="AT37" s="164"/>
      <c r="AU37" s="164"/>
      <c r="AV37" s="164"/>
      <c r="AW37" s="164"/>
      <c r="AX37" s="164"/>
      <c r="AY37" s="164"/>
      <c r="AZ37" s="164"/>
      <c r="BA37" s="164"/>
      <c r="BB37" s="164"/>
      <c r="BC37" s="165"/>
      <c r="BD37" s="250"/>
      <c r="BE37" s="251"/>
      <c r="BF37" s="251"/>
      <c r="BG37" s="251"/>
      <c r="BH37" s="251"/>
      <c r="BI37" s="251"/>
      <c r="BJ37" s="251"/>
      <c r="BK37" s="251"/>
      <c r="BL37" s="251"/>
      <c r="BM37" s="252"/>
      <c r="BN37" s="244">
        <v>3588</v>
      </c>
      <c r="BO37" s="245"/>
      <c r="BP37" s="245"/>
      <c r="BQ37" s="245"/>
      <c r="BR37" s="245"/>
      <c r="BS37" s="245"/>
      <c r="BT37" s="245"/>
      <c r="BU37" s="245"/>
      <c r="BV37" s="245"/>
      <c r="BW37" s="245"/>
      <c r="BX37" s="245"/>
      <c r="BY37" s="245"/>
      <c r="BZ37" s="245"/>
      <c r="CA37" s="245"/>
      <c r="CB37" s="246"/>
      <c r="CF37" s="143" t="s">
        <v>493</v>
      </c>
    </row>
    <row r="38" spans="1:85" ht="16.5" customHeight="1">
      <c r="A38" s="253">
        <v>8</v>
      </c>
      <c r="B38" s="254"/>
      <c r="C38" s="254"/>
      <c r="D38" s="255"/>
      <c r="E38" s="253" t="s">
        <v>535</v>
      </c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S38" s="336"/>
      <c r="T38" s="336"/>
      <c r="U38" s="336"/>
      <c r="V38" s="336"/>
      <c r="W38" s="336"/>
      <c r="X38" s="336"/>
      <c r="Y38" s="336"/>
      <c r="Z38" s="336"/>
      <c r="AA38" s="336"/>
      <c r="AB38" s="336"/>
      <c r="AC38" s="336"/>
      <c r="AD38" s="336"/>
      <c r="AE38" s="336"/>
      <c r="AF38" s="336"/>
      <c r="AG38" s="336"/>
      <c r="AH38" s="336"/>
      <c r="AI38" s="336"/>
      <c r="AJ38" s="336"/>
      <c r="AK38" s="336"/>
      <c r="AL38" s="336"/>
      <c r="AM38" s="336"/>
      <c r="AN38" s="336"/>
      <c r="AO38" s="336"/>
      <c r="AP38" s="336"/>
      <c r="AQ38" s="336"/>
      <c r="AR38" s="336"/>
      <c r="AS38" s="336"/>
      <c r="AT38" s="164"/>
      <c r="AU38" s="164"/>
      <c r="AV38" s="164"/>
      <c r="AW38" s="164"/>
      <c r="AX38" s="164"/>
      <c r="AY38" s="164"/>
      <c r="AZ38" s="164"/>
      <c r="BA38" s="164"/>
      <c r="BB38" s="164"/>
      <c r="BC38" s="165"/>
      <c r="BD38" s="250"/>
      <c r="BE38" s="251"/>
      <c r="BF38" s="251"/>
      <c r="BG38" s="251"/>
      <c r="BH38" s="251"/>
      <c r="BI38" s="251"/>
      <c r="BJ38" s="251"/>
      <c r="BK38" s="251"/>
      <c r="BL38" s="251"/>
      <c r="BM38" s="252"/>
      <c r="BN38" s="244">
        <v>4700</v>
      </c>
      <c r="BO38" s="245"/>
      <c r="BP38" s="245"/>
      <c r="BQ38" s="245"/>
      <c r="BR38" s="245"/>
      <c r="BS38" s="245"/>
      <c r="BT38" s="245"/>
      <c r="BU38" s="245"/>
      <c r="BV38" s="245"/>
      <c r="BW38" s="245"/>
      <c r="BX38" s="245"/>
      <c r="BY38" s="245"/>
      <c r="BZ38" s="245"/>
      <c r="CA38" s="245"/>
      <c r="CB38" s="246"/>
      <c r="CF38" s="143" t="s">
        <v>493</v>
      </c>
    </row>
    <row r="39" spans="1:85" ht="16.5" customHeight="1">
      <c r="A39" s="253">
        <v>9</v>
      </c>
      <c r="B39" s="254"/>
      <c r="C39" s="254"/>
      <c r="D39" s="255"/>
      <c r="E39" s="253" t="s">
        <v>536</v>
      </c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6"/>
      <c r="AL39" s="336"/>
      <c r="AM39" s="336"/>
      <c r="AN39" s="336"/>
      <c r="AO39" s="336"/>
      <c r="AP39" s="336"/>
      <c r="AQ39" s="336"/>
      <c r="AR39" s="336"/>
      <c r="AS39" s="336"/>
      <c r="AT39" s="164"/>
      <c r="AU39" s="164"/>
      <c r="AV39" s="164"/>
      <c r="AW39" s="164"/>
      <c r="AX39" s="164"/>
      <c r="AY39" s="164"/>
      <c r="AZ39" s="164"/>
      <c r="BA39" s="164"/>
      <c r="BB39" s="164"/>
      <c r="BC39" s="165"/>
      <c r="BD39" s="250"/>
      <c r="BE39" s="251"/>
      <c r="BF39" s="251"/>
      <c r="BG39" s="251"/>
      <c r="BH39" s="251"/>
      <c r="BI39" s="251"/>
      <c r="BJ39" s="251"/>
      <c r="BK39" s="251"/>
      <c r="BL39" s="251"/>
      <c r="BM39" s="252"/>
      <c r="BN39" s="244">
        <v>39900</v>
      </c>
      <c r="BO39" s="245"/>
      <c r="BP39" s="245"/>
      <c r="BQ39" s="245"/>
      <c r="BR39" s="245"/>
      <c r="BS39" s="245"/>
      <c r="BT39" s="245"/>
      <c r="BU39" s="245"/>
      <c r="BV39" s="245"/>
      <c r="BW39" s="245"/>
      <c r="BX39" s="245"/>
      <c r="BY39" s="245"/>
      <c r="BZ39" s="245"/>
      <c r="CA39" s="245"/>
      <c r="CB39" s="246"/>
    </row>
    <row r="40" spans="1:85" ht="16.5" customHeight="1">
      <c r="A40" s="253">
        <v>10</v>
      </c>
      <c r="B40" s="254"/>
      <c r="C40" s="254"/>
      <c r="D40" s="255"/>
      <c r="E40" s="253" t="s">
        <v>460</v>
      </c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5"/>
      <c r="BD40" s="250"/>
      <c r="BE40" s="251"/>
      <c r="BF40" s="251"/>
      <c r="BG40" s="251"/>
      <c r="BH40" s="251"/>
      <c r="BI40" s="251"/>
      <c r="BJ40" s="251"/>
      <c r="BK40" s="251"/>
      <c r="BL40" s="251"/>
      <c r="BM40" s="252"/>
      <c r="BN40" s="244">
        <f>75600+22800</f>
        <v>98400</v>
      </c>
      <c r="BO40" s="245"/>
      <c r="BP40" s="245"/>
      <c r="BQ40" s="245"/>
      <c r="BR40" s="245"/>
      <c r="BS40" s="245"/>
      <c r="BT40" s="245"/>
      <c r="BU40" s="245"/>
      <c r="BV40" s="245"/>
      <c r="BW40" s="245"/>
      <c r="BX40" s="245"/>
      <c r="BY40" s="245"/>
      <c r="BZ40" s="245"/>
      <c r="CA40" s="245"/>
      <c r="CB40" s="246"/>
    </row>
    <row r="41" spans="1:85" ht="16.5" customHeight="1">
      <c r="A41" s="253">
        <v>11</v>
      </c>
      <c r="B41" s="254"/>
      <c r="C41" s="254"/>
      <c r="D41" s="255"/>
      <c r="E41" s="253" t="s">
        <v>537</v>
      </c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6"/>
      <c r="AK41" s="336"/>
      <c r="AL41" s="336"/>
      <c r="AM41" s="336"/>
      <c r="AN41" s="336"/>
      <c r="AO41" s="336"/>
      <c r="AP41" s="336"/>
      <c r="AQ41" s="336"/>
      <c r="AR41" s="336"/>
      <c r="AS41" s="33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7"/>
      <c r="BD41" s="250"/>
      <c r="BE41" s="251"/>
      <c r="BF41" s="251"/>
      <c r="BG41" s="251"/>
      <c r="BH41" s="251"/>
      <c r="BI41" s="251"/>
      <c r="BJ41" s="251"/>
      <c r="BK41" s="251"/>
      <c r="BL41" s="251"/>
      <c r="BM41" s="252"/>
      <c r="BN41" s="244">
        <f>6400+3000</f>
        <v>9400</v>
      </c>
      <c r="BO41" s="245"/>
      <c r="BP41" s="245"/>
      <c r="BQ41" s="245"/>
      <c r="BR41" s="245"/>
      <c r="BS41" s="245"/>
      <c r="BT41" s="245"/>
      <c r="BU41" s="245"/>
      <c r="BV41" s="245"/>
      <c r="BW41" s="245"/>
      <c r="BX41" s="245"/>
      <c r="BY41" s="245"/>
      <c r="BZ41" s="245"/>
      <c r="CA41" s="245"/>
      <c r="CB41" s="246"/>
    </row>
    <row r="42" spans="1:85" ht="16.5" customHeight="1">
      <c r="A42" s="253">
        <v>12</v>
      </c>
      <c r="B42" s="254"/>
      <c r="C42" s="254"/>
      <c r="D42" s="255"/>
      <c r="E42" s="253" t="s">
        <v>538</v>
      </c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4"/>
      <c r="BC42" s="255"/>
      <c r="BD42" s="250"/>
      <c r="BE42" s="251"/>
      <c r="BF42" s="251"/>
      <c r="BG42" s="251"/>
      <c r="BH42" s="251"/>
      <c r="BI42" s="251"/>
      <c r="BJ42" s="251"/>
      <c r="BK42" s="251"/>
      <c r="BL42" s="251"/>
      <c r="BM42" s="252"/>
      <c r="BN42" s="244">
        <v>1000</v>
      </c>
      <c r="BO42" s="245"/>
      <c r="BP42" s="245"/>
      <c r="BQ42" s="245"/>
      <c r="BR42" s="245"/>
      <c r="BS42" s="245"/>
      <c r="BT42" s="245"/>
      <c r="BU42" s="245"/>
      <c r="BV42" s="245"/>
      <c r="BW42" s="245"/>
      <c r="BX42" s="245"/>
      <c r="BY42" s="245"/>
      <c r="BZ42" s="245"/>
      <c r="CA42" s="245"/>
      <c r="CB42" s="246"/>
    </row>
    <row r="43" spans="1:85" ht="16.5" hidden="1" customHeight="1">
      <c r="A43" s="253">
        <v>11</v>
      </c>
      <c r="B43" s="254"/>
      <c r="C43" s="254"/>
      <c r="D43" s="255"/>
      <c r="E43" s="253" t="s">
        <v>483</v>
      </c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  <c r="AS43" s="254"/>
      <c r="AT43" s="254"/>
      <c r="AU43" s="254"/>
      <c r="AV43" s="254"/>
      <c r="AW43" s="254"/>
      <c r="AX43" s="254"/>
      <c r="AY43" s="254"/>
      <c r="AZ43" s="254"/>
      <c r="BA43" s="254"/>
      <c r="BB43" s="254"/>
      <c r="BC43" s="255"/>
      <c r="BD43" s="250"/>
      <c r="BE43" s="251"/>
      <c r="BF43" s="251"/>
      <c r="BG43" s="251"/>
      <c r="BH43" s="251"/>
      <c r="BI43" s="251"/>
      <c r="BJ43" s="251"/>
      <c r="BK43" s="251"/>
      <c r="BL43" s="251"/>
      <c r="BM43" s="252"/>
      <c r="BN43" s="244"/>
      <c r="BO43" s="245"/>
      <c r="BP43" s="245"/>
      <c r="BQ43" s="245"/>
      <c r="BR43" s="245"/>
      <c r="BS43" s="245"/>
      <c r="BT43" s="245"/>
      <c r="BU43" s="245"/>
      <c r="BV43" s="245"/>
      <c r="BW43" s="245"/>
      <c r="BX43" s="245"/>
      <c r="BY43" s="245"/>
      <c r="BZ43" s="245"/>
      <c r="CA43" s="245"/>
      <c r="CB43" s="246"/>
    </row>
    <row r="44" spans="1:85" ht="16.5" customHeight="1">
      <c r="A44" s="253">
        <v>13</v>
      </c>
      <c r="B44" s="254"/>
      <c r="C44" s="254"/>
      <c r="D44" s="255"/>
      <c r="E44" s="253" t="s">
        <v>461</v>
      </c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  <c r="AS44" s="254"/>
      <c r="AT44" s="254"/>
      <c r="AU44" s="254"/>
      <c r="AV44" s="254"/>
      <c r="AW44" s="254"/>
      <c r="AX44" s="254"/>
      <c r="AY44" s="254"/>
      <c r="AZ44" s="254"/>
      <c r="BA44" s="254"/>
      <c r="BB44" s="254"/>
      <c r="BC44" s="255"/>
      <c r="BD44" s="250"/>
      <c r="BE44" s="251"/>
      <c r="BF44" s="251"/>
      <c r="BG44" s="251"/>
      <c r="BH44" s="251"/>
      <c r="BI44" s="251"/>
      <c r="BJ44" s="251"/>
      <c r="BK44" s="251"/>
      <c r="BL44" s="251"/>
      <c r="BM44" s="252"/>
      <c r="BN44" s="244">
        <f>10000+147600+221015.62+4593.26+200-8619-44099.59-111188+2388-5000-15688-40900</f>
        <v>160302.29000000004</v>
      </c>
      <c r="BO44" s="245"/>
      <c r="BP44" s="245"/>
      <c r="BQ44" s="245"/>
      <c r="BR44" s="245"/>
      <c r="BS44" s="245"/>
      <c r="BT44" s="245"/>
      <c r="BU44" s="245"/>
      <c r="BV44" s="245"/>
      <c r="BW44" s="245"/>
      <c r="BX44" s="245"/>
      <c r="BY44" s="245"/>
      <c r="BZ44" s="245"/>
      <c r="CA44" s="245"/>
      <c r="CB44" s="246"/>
      <c r="CF44" s="143" t="s">
        <v>493</v>
      </c>
    </row>
    <row r="45" spans="1:85" ht="16.5" customHeight="1">
      <c r="A45" s="253">
        <v>14</v>
      </c>
      <c r="B45" s="254"/>
      <c r="C45" s="254"/>
      <c r="D45" s="255"/>
      <c r="E45" s="253" t="s">
        <v>522</v>
      </c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4"/>
      <c r="BC45" s="255"/>
      <c r="BD45" s="250"/>
      <c r="BE45" s="251"/>
      <c r="BF45" s="251"/>
      <c r="BG45" s="251"/>
      <c r="BH45" s="251"/>
      <c r="BI45" s="251"/>
      <c r="BJ45" s="251"/>
      <c r="BK45" s="251"/>
      <c r="BL45" s="251"/>
      <c r="BM45" s="252"/>
      <c r="BN45" s="244">
        <v>25839.63</v>
      </c>
      <c r="BO45" s="245"/>
      <c r="BP45" s="245"/>
      <c r="BQ45" s="245"/>
      <c r="BR45" s="245"/>
      <c r="BS45" s="245"/>
      <c r="BT45" s="245"/>
      <c r="BU45" s="245"/>
      <c r="BV45" s="245"/>
      <c r="BW45" s="245"/>
      <c r="BX45" s="245"/>
      <c r="BY45" s="245"/>
      <c r="BZ45" s="245"/>
      <c r="CA45" s="245"/>
      <c r="CB45" s="246"/>
      <c r="CF45" s="143" t="s">
        <v>523</v>
      </c>
    </row>
    <row r="46" spans="1:85" ht="16.5" customHeight="1">
      <c r="A46" s="253">
        <v>15</v>
      </c>
      <c r="B46" s="254"/>
      <c r="C46" s="254"/>
      <c r="D46" s="255"/>
      <c r="E46" s="253" t="s">
        <v>524</v>
      </c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5"/>
      <c r="BD46" s="250"/>
      <c r="BE46" s="251"/>
      <c r="BF46" s="251"/>
      <c r="BG46" s="251"/>
      <c r="BH46" s="251"/>
      <c r="BI46" s="251"/>
      <c r="BJ46" s="251"/>
      <c r="BK46" s="251"/>
      <c r="BL46" s="251"/>
      <c r="BM46" s="252"/>
      <c r="BN46" s="244">
        <v>453273</v>
      </c>
      <c r="BO46" s="245"/>
      <c r="BP46" s="245"/>
      <c r="BQ46" s="245"/>
      <c r="BR46" s="245"/>
      <c r="BS46" s="245"/>
      <c r="BT46" s="245"/>
      <c r="BU46" s="245"/>
      <c r="BV46" s="245"/>
      <c r="BW46" s="245"/>
      <c r="BX46" s="245"/>
      <c r="BY46" s="245"/>
      <c r="BZ46" s="245"/>
      <c r="CA46" s="245"/>
      <c r="CB46" s="246"/>
      <c r="CF46" s="143" t="s">
        <v>523</v>
      </c>
      <c r="CG46" s="160">
        <f>BN45+BN46</f>
        <v>479112.63</v>
      </c>
    </row>
    <row r="47" spans="1:85" ht="16.5" hidden="1" customHeight="1">
      <c r="A47" s="253"/>
      <c r="B47" s="254"/>
      <c r="C47" s="254"/>
      <c r="D47" s="255"/>
      <c r="E47" s="253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5"/>
      <c r="BD47" s="250"/>
      <c r="BE47" s="251"/>
      <c r="BF47" s="251"/>
      <c r="BG47" s="251"/>
      <c r="BH47" s="251"/>
      <c r="BI47" s="251"/>
      <c r="BJ47" s="251"/>
      <c r="BK47" s="251"/>
      <c r="BL47" s="251"/>
      <c r="BM47" s="252"/>
      <c r="BN47" s="244"/>
      <c r="BO47" s="245"/>
      <c r="BP47" s="245"/>
      <c r="BQ47" s="245"/>
      <c r="BR47" s="245"/>
      <c r="BS47" s="245"/>
      <c r="BT47" s="245"/>
      <c r="BU47" s="245"/>
      <c r="BV47" s="245"/>
      <c r="BW47" s="245"/>
      <c r="BX47" s="245"/>
      <c r="BY47" s="245"/>
      <c r="BZ47" s="245"/>
      <c r="CA47" s="245"/>
      <c r="CB47" s="246"/>
    </row>
    <row r="48" spans="1:85" ht="16.5" hidden="1" customHeight="1">
      <c r="A48" s="253">
        <v>10</v>
      </c>
      <c r="B48" s="254"/>
      <c r="C48" s="254"/>
      <c r="D48" s="255"/>
      <c r="E48" s="253" t="s">
        <v>498</v>
      </c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  <c r="BC48" s="255"/>
      <c r="BD48" s="250"/>
      <c r="BE48" s="251"/>
      <c r="BF48" s="251"/>
      <c r="BG48" s="251"/>
      <c r="BH48" s="251"/>
      <c r="BI48" s="251"/>
      <c r="BJ48" s="251"/>
      <c r="BK48" s="251"/>
      <c r="BL48" s="251"/>
      <c r="BM48" s="252"/>
      <c r="BN48" s="244"/>
      <c r="BO48" s="245"/>
      <c r="BP48" s="245"/>
      <c r="BQ48" s="245"/>
      <c r="BR48" s="245"/>
      <c r="BS48" s="245"/>
      <c r="BT48" s="245"/>
      <c r="BU48" s="245"/>
      <c r="BV48" s="245"/>
      <c r="BW48" s="245"/>
      <c r="BX48" s="245"/>
      <c r="BY48" s="245"/>
      <c r="BZ48" s="245"/>
      <c r="CA48" s="245"/>
      <c r="CB48" s="246"/>
    </row>
    <row r="49" spans="1:84" ht="16.5" hidden="1" customHeight="1">
      <c r="A49" s="253">
        <v>11</v>
      </c>
      <c r="B49" s="254"/>
      <c r="C49" s="254"/>
      <c r="D49" s="255"/>
      <c r="E49" s="253" t="s">
        <v>496</v>
      </c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  <c r="AS49" s="254"/>
      <c r="AT49" s="254"/>
      <c r="AU49" s="254"/>
      <c r="AV49" s="254"/>
      <c r="AW49" s="254"/>
      <c r="AX49" s="254"/>
      <c r="AY49" s="254"/>
      <c r="AZ49" s="254"/>
      <c r="BA49" s="254"/>
      <c r="BB49" s="254"/>
      <c r="BC49" s="255"/>
      <c r="BD49" s="250"/>
      <c r="BE49" s="251"/>
      <c r="BF49" s="251"/>
      <c r="BG49" s="251"/>
      <c r="BH49" s="251"/>
      <c r="BI49" s="251"/>
      <c r="BJ49" s="251"/>
      <c r="BK49" s="251"/>
      <c r="BL49" s="251"/>
      <c r="BM49" s="252"/>
      <c r="BN49" s="244"/>
      <c r="BO49" s="245"/>
      <c r="BP49" s="245"/>
      <c r="BQ49" s="245"/>
      <c r="BR49" s="245"/>
      <c r="BS49" s="245"/>
      <c r="BT49" s="245"/>
      <c r="BU49" s="245"/>
      <c r="BV49" s="245"/>
      <c r="BW49" s="245"/>
      <c r="BX49" s="245"/>
      <c r="BY49" s="245"/>
      <c r="BZ49" s="245"/>
      <c r="CA49" s="245"/>
      <c r="CB49" s="246"/>
      <c r="CF49" s="160"/>
    </row>
    <row r="50" spans="1:84" ht="16.5" hidden="1" customHeight="1">
      <c r="A50" s="253">
        <v>12</v>
      </c>
      <c r="B50" s="254"/>
      <c r="C50" s="254"/>
      <c r="D50" s="255"/>
      <c r="E50" s="253" t="s">
        <v>495</v>
      </c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5"/>
      <c r="BD50" s="250"/>
      <c r="BE50" s="251"/>
      <c r="BF50" s="251"/>
      <c r="BG50" s="251"/>
      <c r="BH50" s="251"/>
      <c r="BI50" s="251"/>
      <c r="BJ50" s="251"/>
      <c r="BK50" s="251"/>
      <c r="BL50" s="251"/>
      <c r="BM50" s="252"/>
      <c r="BN50" s="244"/>
      <c r="BO50" s="245"/>
      <c r="BP50" s="245"/>
      <c r="BQ50" s="245"/>
      <c r="BR50" s="245"/>
      <c r="BS50" s="245"/>
      <c r="BT50" s="245"/>
      <c r="BU50" s="245"/>
      <c r="BV50" s="245"/>
      <c r="BW50" s="245"/>
      <c r="BX50" s="245"/>
      <c r="BY50" s="245"/>
      <c r="BZ50" s="245"/>
      <c r="CA50" s="245"/>
      <c r="CB50" s="246"/>
    </row>
    <row r="51" spans="1:84" ht="16.5" hidden="1" customHeight="1">
      <c r="A51" s="253"/>
      <c r="B51" s="254"/>
      <c r="C51" s="254"/>
      <c r="D51" s="255"/>
      <c r="E51" s="253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254"/>
      <c r="BC51" s="255"/>
      <c r="BD51" s="250"/>
      <c r="BE51" s="251"/>
      <c r="BF51" s="251"/>
      <c r="BG51" s="251"/>
      <c r="BH51" s="251"/>
      <c r="BI51" s="251"/>
      <c r="BJ51" s="251"/>
      <c r="BK51" s="251"/>
      <c r="BL51" s="251"/>
      <c r="BM51" s="252"/>
      <c r="BN51" s="244"/>
      <c r="BO51" s="245"/>
      <c r="BP51" s="245"/>
      <c r="BQ51" s="245"/>
      <c r="BR51" s="245"/>
      <c r="BS51" s="245"/>
      <c r="BT51" s="245"/>
      <c r="BU51" s="245"/>
      <c r="BV51" s="245"/>
      <c r="BW51" s="245"/>
      <c r="BX51" s="245"/>
      <c r="BY51" s="245"/>
      <c r="BZ51" s="245"/>
      <c r="CA51" s="245"/>
      <c r="CB51" s="246"/>
    </row>
    <row r="52" spans="1:84" ht="16.5" hidden="1" customHeight="1">
      <c r="A52" s="253">
        <v>12</v>
      </c>
      <c r="B52" s="254"/>
      <c r="C52" s="254"/>
      <c r="D52" s="255"/>
      <c r="E52" s="253" t="s">
        <v>504</v>
      </c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36"/>
      <c r="AH52" s="336"/>
      <c r="AI52" s="336"/>
      <c r="AJ52" s="336"/>
      <c r="AK52" s="336"/>
      <c r="AL52" s="336"/>
      <c r="AM52" s="336"/>
      <c r="AN52" s="336"/>
      <c r="AO52" s="336"/>
      <c r="AP52" s="336"/>
      <c r="AQ52" s="336"/>
      <c r="AR52" s="336"/>
      <c r="AS52" s="336"/>
      <c r="AT52" s="164"/>
      <c r="AU52" s="164"/>
      <c r="AV52" s="164"/>
      <c r="AW52" s="164"/>
      <c r="AX52" s="164"/>
      <c r="AY52" s="164"/>
      <c r="AZ52" s="164"/>
      <c r="BA52" s="164"/>
      <c r="BB52" s="164"/>
      <c r="BC52" s="165"/>
      <c r="BD52" s="250"/>
      <c r="BE52" s="251"/>
      <c r="BF52" s="251"/>
      <c r="BG52" s="251"/>
      <c r="BH52" s="251"/>
      <c r="BI52" s="251"/>
      <c r="BJ52" s="251"/>
      <c r="BK52" s="251"/>
      <c r="BL52" s="251"/>
      <c r="BM52" s="252"/>
      <c r="BN52" s="244"/>
      <c r="BO52" s="245"/>
      <c r="BP52" s="245"/>
      <c r="BQ52" s="245"/>
      <c r="BR52" s="245"/>
      <c r="BS52" s="245"/>
      <c r="BT52" s="245"/>
      <c r="BU52" s="245"/>
      <c r="BV52" s="245"/>
      <c r="BW52" s="245"/>
      <c r="BX52" s="245"/>
      <c r="BY52" s="245"/>
      <c r="BZ52" s="245"/>
      <c r="CA52" s="245"/>
      <c r="CB52" s="246"/>
    </row>
    <row r="53" spans="1:84" ht="16.5" hidden="1" customHeight="1">
      <c r="A53" s="253">
        <v>13</v>
      </c>
      <c r="B53" s="254"/>
      <c r="C53" s="254"/>
      <c r="D53" s="255"/>
      <c r="E53" s="253" t="s">
        <v>505</v>
      </c>
      <c r="F53" s="336"/>
      <c r="G53" s="336"/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6"/>
      <c r="S53" s="336"/>
      <c r="T53" s="336"/>
      <c r="U53" s="336"/>
      <c r="V53" s="336"/>
      <c r="W53" s="336"/>
      <c r="X53" s="336"/>
      <c r="Y53" s="336"/>
      <c r="Z53" s="336"/>
      <c r="AA53" s="336"/>
      <c r="AB53" s="336"/>
      <c r="AC53" s="336"/>
      <c r="AD53" s="336"/>
      <c r="AE53" s="336"/>
      <c r="AF53" s="336"/>
      <c r="AG53" s="336"/>
      <c r="AH53" s="336"/>
      <c r="AI53" s="336"/>
      <c r="AJ53" s="336"/>
      <c r="AK53" s="336"/>
      <c r="AL53" s="336"/>
      <c r="AM53" s="336"/>
      <c r="AN53" s="336"/>
      <c r="AO53" s="336"/>
      <c r="AP53" s="336"/>
      <c r="AQ53" s="336"/>
      <c r="AR53" s="336"/>
      <c r="AS53" s="336"/>
      <c r="AT53" s="164"/>
      <c r="AU53" s="164"/>
      <c r="AV53" s="164"/>
      <c r="AW53" s="164"/>
      <c r="AX53" s="164"/>
      <c r="AY53" s="164"/>
      <c r="AZ53" s="164"/>
      <c r="BA53" s="164"/>
      <c r="BB53" s="164"/>
      <c r="BC53" s="165"/>
      <c r="BD53" s="250"/>
      <c r="BE53" s="251"/>
      <c r="BF53" s="251"/>
      <c r="BG53" s="251"/>
      <c r="BH53" s="251"/>
      <c r="BI53" s="251"/>
      <c r="BJ53" s="251"/>
      <c r="BK53" s="251"/>
      <c r="BL53" s="251"/>
      <c r="BM53" s="252"/>
      <c r="BN53" s="244"/>
      <c r="BO53" s="245"/>
      <c r="BP53" s="245"/>
      <c r="BQ53" s="245"/>
      <c r="BR53" s="245"/>
      <c r="BS53" s="245"/>
      <c r="BT53" s="245"/>
      <c r="BU53" s="245"/>
      <c r="BV53" s="245"/>
      <c r="BW53" s="245"/>
      <c r="BX53" s="245"/>
      <c r="BY53" s="245"/>
      <c r="BZ53" s="245"/>
      <c r="CA53" s="245"/>
      <c r="CB53" s="246"/>
    </row>
    <row r="54" spans="1:84">
      <c r="A54" s="253"/>
      <c r="B54" s="254"/>
      <c r="C54" s="254"/>
      <c r="D54" s="255"/>
      <c r="E54" s="250" t="s">
        <v>332</v>
      </c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251"/>
      <c r="AU54" s="251"/>
      <c r="AV54" s="251"/>
      <c r="AW54" s="251"/>
      <c r="AX54" s="251"/>
      <c r="AY54" s="251"/>
      <c r="AZ54" s="251"/>
      <c r="BA54" s="251"/>
      <c r="BB54" s="251"/>
      <c r="BC54" s="252"/>
      <c r="BD54" s="278" t="s">
        <v>38</v>
      </c>
      <c r="BE54" s="279"/>
      <c r="BF54" s="279"/>
      <c r="BG54" s="279"/>
      <c r="BH54" s="279"/>
      <c r="BI54" s="279"/>
      <c r="BJ54" s="279"/>
      <c r="BK54" s="279"/>
      <c r="BL54" s="279"/>
      <c r="BM54" s="280"/>
      <c r="BN54" s="244">
        <f>SUM(BN30:CB53)</f>
        <v>2187558.9900000002</v>
      </c>
      <c r="BO54" s="245"/>
      <c r="BP54" s="245"/>
      <c r="BQ54" s="245"/>
      <c r="BR54" s="245"/>
      <c r="BS54" s="245"/>
      <c r="BT54" s="245"/>
      <c r="BU54" s="245"/>
      <c r="BV54" s="245"/>
      <c r="BW54" s="245"/>
      <c r="BX54" s="245"/>
      <c r="BY54" s="245"/>
      <c r="BZ54" s="245"/>
      <c r="CA54" s="245"/>
      <c r="CB54" s="246"/>
    </row>
    <row r="56" spans="1:84">
      <c r="A56" s="205" t="s">
        <v>462</v>
      </c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5"/>
      <c r="BT56" s="205"/>
      <c r="BU56" s="205"/>
      <c r="BV56" s="205"/>
      <c r="BW56" s="205"/>
      <c r="BX56" s="205"/>
      <c r="BY56" s="205"/>
      <c r="BZ56" s="205"/>
      <c r="CA56" s="205"/>
      <c r="CB56" s="205"/>
      <c r="CC56" s="142"/>
      <c r="CD56" s="142"/>
    </row>
    <row r="57" spans="1:84">
      <c r="A57" s="205" t="s">
        <v>463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5"/>
      <c r="BK57" s="205"/>
      <c r="BL57" s="205"/>
      <c r="BM57" s="205"/>
      <c r="BN57" s="205"/>
      <c r="BO57" s="205"/>
      <c r="BP57" s="205"/>
      <c r="BQ57" s="205"/>
      <c r="BR57" s="205"/>
      <c r="BS57" s="205"/>
      <c r="BT57" s="205"/>
      <c r="BU57" s="205"/>
      <c r="BV57" s="205"/>
      <c r="BW57" s="205"/>
      <c r="BX57" s="205"/>
      <c r="BY57" s="205"/>
      <c r="BZ57" s="205"/>
      <c r="CA57" s="205"/>
      <c r="CB57" s="205"/>
      <c r="CC57" s="142"/>
      <c r="CD57" s="142"/>
    </row>
    <row r="58" spans="1:84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2"/>
      <c r="CD58" s="142"/>
    </row>
    <row r="59" spans="1:84">
      <c r="A59" s="265" t="s">
        <v>190</v>
      </c>
      <c r="B59" s="266"/>
      <c r="C59" s="266"/>
      <c r="D59" s="267"/>
      <c r="E59" s="265" t="s">
        <v>334</v>
      </c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6"/>
      <c r="AK59" s="266"/>
      <c r="AL59" s="266"/>
      <c r="AM59" s="266"/>
      <c r="AN59" s="266"/>
      <c r="AO59" s="266"/>
      <c r="AP59" s="266"/>
      <c r="AQ59" s="266"/>
      <c r="AR59" s="267"/>
      <c r="AS59" s="265" t="s">
        <v>336</v>
      </c>
      <c r="AT59" s="266"/>
      <c r="AU59" s="266"/>
      <c r="AV59" s="266"/>
      <c r="AW59" s="266"/>
      <c r="AX59" s="266"/>
      <c r="AY59" s="266"/>
      <c r="AZ59" s="266"/>
      <c r="BA59" s="266"/>
      <c r="BB59" s="267"/>
      <c r="BC59" s="265" t="s">
        <v>464</v>
      </c>
      <c r="BD59" s="266"/>
      <c r="BE59" s="266"/>
      <c r="BF59" s="266"/>
      <c r="BG59" s="266"/>
      <c r="BH59" s="266"/>
      <c r="BI59" s="266"/>
      <c r="BJ59" s="266"/>
      <c r="BK59" s="266"/>
      <c r="BL59" s="266"/>
      <c r="BM59" s="267"/>
      <c r="BN59" s="265" t="s">
        <v>337</v>
      </c>
      <c r="BO59" s="266"/>
      <c r="BP59" s="266"/>
      <c r="BQ59" s="266"/>
      <c r="BR59" s="266"/>
      <c r="BS59" s="266"/>
      <c r="BT59" s="266"/>
      <c r="BU59" s="266"/>
      <c r="BV59" s="266"/>
      <c r="BW59" s="266"/>
      <c r="BX59" s="266"/>
      <c r="BY59" s="266"/>
      <c r="BZ59" s="266"/>
      <c r="CA59" s="266"/>
      <c r="CB59" s="267"/>
    </row>
    <row r="60" spans="1:84">
      <c r="A60" s="259" t="s">
        <v>193</v>
      </c>
      <c r="B60" s="260"/>
      <c r="C60" s="260"/>
      <c r="D60" s="261"/>
      <c r="E60" s="259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  <c r="AK60" s="260"/>
      <c r="AL60" s="260"/>
      <c r="AM60" s="260"/>
      <c r="AN60" s="260"/>
      <c r="AO60" s="260"/>
      <c r="AP60" s="260"/>
      <c r="AQ60" s="260"/>
      <c r="AR60" s="261"/>
      <c r="AS60" s="259"/>
      <c r="AT60" s="260"/>
      <c r="AU60" s="260"/>
      <c r="AV60" s="260"/>
      <c r="AW60" s="260"/>
      <c r="AX60" s="260"/>
      <c r="AY60" s="260"/>
      <c r="AZ60" s="260"/>
      <c r="BA60" s="260"/>
      <c r="BB60" s="261"/>
      <c r="BC60" s="259" t="s">
        <v>465</v>
      </c>
      <c r="BD60" s="260"/>
      <c r="BE60" s="260"/>
      <c r="BF60" s="260"/>
      <c r="BG60" s="260"/>
      <c r="BH60" s="260"/>
      <c r="BI60" s="260"/>
      <c r="BJ60" s="260"/>
      <c r="BK60" s="260"/>
      <c r="BL60" s="260"/>
      <c r="BM60" s="261"/>
      <c r="BN60" s="259" t="s">
        <v>466</v>
      </c>
      <c r="BO60" s="260"/>
      <c r="BP60" s="260"/>
      <c r="BQ60" s="260"/>
      <c r="BR60" s="260"/>
      <c r="BS60" s="260"/>
      <c r="BT60" s="260"/>
      <c r="BU60" s="260"/>
      <c r="BV60" s="260"/>
      <c r="BW60" s="260"/>
      <c r="BX60" s="260"/>
      <c r="BY60" s="260"/>
      <c r="BZ60" s="260"/>
      <c r="CA60" s="260"/>
      <c r="CB60" s="261"/>
    </row>
    <row r="61" spans="1:84">
      <c r="A61" s="282"/>
      <c r="B61" s="283"/>
      <c r="C61" s="283"/>
      <c r="D61" s="284"/>
      <c r="E61" s="282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4"/>
      <c r="AS61" s="282"/>
      <c r="AT61" s="283"/>
      <c r="AU61" s="283"/>
      <c r="AV61" s="283"/>
      <c r="AW61" s="283"/>
      <c r="AX61" s="283"/>
      <c r="AY61" s="283"/>
      <c r="AZ61" s="283"/>
      <c r="BA61" s="283"/>
      <c r="BB61" s="284"/>
      <c r="BC61" s="282" t="s">
        <v>344</v>
      </c>
      <c r="BD61" s="283"/>
      <c r="BE61" s="283"/>
      <c r="BF61" s="283"/>
      <c r="BG61" s="283"/>
      <c r="BH61" s="283"/>
      <c r="BI61" s="283"/>
      <c r="BJ61" s="283"/>
      <c r="BK61" s="283"/>
      <c r="BL61" s="283"/>
      <c r="BM61" s="284"/>
      <c r="BN61" s="282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4"/>
    </row>
    <row r="62" spans="1:84" ht="12" customHeight="1">
      <c r="A62" s="262">
        <v>1</v>
      </c>
      <c r="B62" s="263"/>
      <c r="C62" s="263"/>
      <c r="D62" s="264"/>
      <c r="E62" s="262">
        <v>2</v>
      </c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3"/>
      <c r="AQ62" s="263"/>
      <c r="AR62" s="264"/>
      <c r="AS62" s="262">
        <v>2</v>
      </c>
      <c r="AT62" s="263"/>
      <c r="AU62" s="263"/>
      <c r="AV62" s="263"/>
      <c r="AW62" s="263"/>
      <c r="AX62" s="263"/>
      <c r="AY62" s="263"/>
      <c r="AZ62" s="263"/>
      <c r="BA62" s="263"/>
      <c r="BB62" s="264"/>
      <c r="BC62" s="262">
        <v>3</v>
      </c>
      <c r="BD62" s="263"/>
      <c r="BE62" s="263"/>
      <c r="BF62" s="263"/>
      <c r="BG62" s="263"/>
      <c r="BH62" s="263"/>
      <c r="BI62" s="263"/>
      <c r="BJ62" s="263"/>
      <c r="BK62" s="263"/>
      <c r="BL62" s="263"/>
      <c r="BM62" s="264"/>
      <c r="BN62" s="262">
        <v>4</v>
      </c>
      <c r="BO62" s="263"/>
      <c r="BP62" s="263"/>
      <c r="BQ62" s="263"/>
      <c r="BR62" s="263"/>
      <c r="BS62" s="263"/>
      <c r="BT62" s="263"/>
      <c r="BU62" s="263"/>
      <c r="BV62" s="263"/>
      <c r="BW62" s="263"/>
      <c r="BX62" s="263"/>
      <c r="BY62" s="263"/>
      <c r="BZ62" s="263"/>
      <c r="CA62" s="263"/>
      <c r="CB62" s="264"/>
    </row>
    <row r="63" spans="1:84" ht="11.25" customHeight="1">
      <c r="A63" s="253">
        <v>1</v>
      </c>
      <c r="B63" s="254"/>
      <c r="C63" s="254"/>
      <c r="D63" s="255"/>
      <c r="E63" s="253" t="s">
        <v>467</v>
      </c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254"/>
      <c r="AL63" s="254"/>
      <c r="AM63" s="254"/>
      <c r="AN63" s="254"/>
      <c r="AO63" s="254"/>
      <c r="AP63" s="254"/>
      <c r="AQ63" s="254"/>
      <c r="AR63" s="255"/>
      <c r="AS63" s="250"/>
      <c r="AT63" s="251"/>
      <c r="AU63" s="251"/>
      <c r="AV63" s="251"/>
      <c r="AW63" s="251"/>
      <c r="AX63" s="251"/>
      <c r="AY63" s="251"/>
      <c r="AZ63" s="251"/>
      <c r="BA63" s="251"/>
      <c r="BB63" s="252"/>
      <c r="BC63" s="333"/>
      <c r="BD63" s="334"/>
      <c r="BE63" s="334"/>
      <c r="BF63" s="334"/>
      <c r="BG63" s="334"/>
      <c r="BH63" s="334"/>
      <c r="BI63" s="334"/>
      <c r="BJ63" s="334"/>
      <c r="BK63" s="334"/>
      <c r="BL63" s="334"/>
      <c r="BM63" s="335"/>
      <c r="BN63" s="244">
        <f>1893100+1866713+13.58+1065.96</f>
        <v>3760892.54</v>
      </c>
      <c r="BO63" s="245"/>
      <c r="BP63" s="245"/>
      <c r="BQ63" s="245"/>
      <c r="BR63" s="245"/>
      <c r="BS63" s="245"/>
      <c r="BT63" s="245"/>
      <c r="BU63" s="245"/>
      <c r="BV63" s="245"/>
      <c r="BW63" s="245"/>
      <c r="BX63" s="245"/>
      <c r="BY63" s="245"/>
      <c r="BZ63" s="245"/>
      <c r="CA63" s="245"/>
      <c r="CB63" s="246"/>
    </row>
    <row r="64" spans="1:84" hidden="1">
      <c r="A64" s="253">
        <v>2</v>
      </c>
      <c r="B64" s="254"/>
      <c r="C64" s="254"/>
      <c r="D64" s="255"/>
      <c r="E64" s="253" t="s">
        <v>468</v>
      </c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254"/>
      <c r="AL64" s="254"/>
      <c r="AM64" s="254"/>
      <c r="AN64" s="254"/>
      <c r="AO64" s="254"/>
      <c r="AP64" s="254"/>
      <c r="AQ64" s="254"/>
      <c r="AR64" s="255"/>
      <c r="AS64" s="250"/>
      <c r="AT64" s="251"/>
      <c r="AU64" s="251"/>
      <c r="AV64" s="251"/>
      <c r="AW64" s="251"/>
      <c r="AX64" s="251"/>
      <c r="AY64" s="251"/>
      <c r="AZ64" s="251"/>
      <c r="BA64" s="251"/>
      <c r="BB64" s="252"/>
      <c r="BC64" s="250">
        <v>2</v>
      </c>
      <c r="BD64" s="251"/>
      <c r="BE64" s="251"/>
      <c r="BF64" s="251"/>
      <c r="BG64" s="251"/>
      <c r="BH64" s="251"/>
      <c r="BI64" s="251"/>
      <c r="BJ64" s="251"/>
      <c r="BK64" s="251"/>
      <c r="BL64" s="251"/>
      <c r="BM64" s="252"/>
      <c r="BN64" s="244"/>
      <c r="BO64" s="245"/>
      <c r="BP64" s="245"/>
      <c r="BQ64" s="245"/>
      <c r="BR64" s="245"/>
      <c r="BS64" s="245"/>
      <c r="BT64" s="245"/>
      <c r="BU64" s="245"/>
      <c r="BV64" s="245"/>
      <c r="BW64" s="245"/>
      <c r="BX64" s="245"/>
      <c r="BY64" s="245"/>
      <c r="BZ64" s="245"/>
      <c r="CA64" s="245"/>
      <c r="CB64" s="246"/>
    </row>
    <row r="65" spans="1:82" hidden="1">
      <c r="A65" s="253">
        <v>3</v>
      </c>
      <c r="B65" s="254"/>
      <c r="C65" s="254"/>
      <c r="D65" s="255"/>
      <c r="E65" s="253" t="s">
        <v>499</v>
      </c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254"/>
      <c r="AL65" s="254"/>
      <c r="AM65" s="254"/>
      <c r="AN65" s="254"/>
      <c r="AO65" s="254"/>
      <c r="AP65" s="254"/>
      <c r="AQ65" s="254"/>
      <c r="AR65" s="255"/>
      <c r="AS65" s="250"/>
      <c r="AT65" s="251"/>
      <c r="AU65" s="251"/>
      <c r="AV65" s="251"/>
      <c r="AW65" s="251"/>
      <c r="AX65" s="251"/>
      <c r="AY65" s="251"/>
      <c r="AZ65" s="251"/>
      <c r="BA65" s="251"/>
      <c r="BB65" s="252"/>
      <c r="BC65" s="250"/>
      <c r="BD65" s="251"/>
      <c r="BE65" s="251"/>
      <c r="BF65" s="251"/>
      <c r="BG65" s="251"/>
      <c r="BH65" s="251"/>
      <c r="BI65" s="251"/>
      <c r="BJ65" s="251"/>
      <c r="BK65" s="251"/>
      <c r="BL65" s="251"/>
      <c r="BM65" s="252"/>
      <c r="BN65" s="244"/>
      <c r="BO65" s="245"/>
      <c r="BP65" s="245"/>
      <c r="BQ65" s="245"/>
      <c r="BR65" s="245"/>
      <c r="BS65" s="245"/>
      <c r="BT65" s="245"/>
      <c r="BU65" s="245"/>
      <c r="BV65" s="245"/>
      <c r="BW65" s="245"/>
      <c r="BX65" s="245"/>
      <c r="BY65" s="245"/>
      <c r="BZ65" s="245"/>
      <c r="CA65" s="245"/>
      <c r="CB65" s="246"/>
    </row>
    <row r="66" spans="1:82">
      <c r="A66" s="253">
        <v>2</v>
      </c>
      <c r="B66" s="254"/>
      <c r="C66" s="254"/>
      <c r="D66" s="255"/>
      <c r="E66" s="253" t="s">
        <v>487</v>
      </c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254"/>
      <c r="AL66" s="254"/>
      <c r="AM66" s="254"/>
      <c r="AN66" s="254"/>
      <c r="AO66" s="254"/>
      <c r="AP66" s="254"/>
      <c r="AQ66" s="254"/>
      <c r="AR66" s="255"/>
      <c r="AS66" s="250"/>
      <c r="AT66" s="251"/>
      <c r="AU66" s="251"/>
      <c r="AV66" s="251"/>
      <c r="AW66" s="251"/>
      <c r="AX66" s="251"/>
      <c r="AY66" s="251"/>
      <c r="AZ66" s="251"/>
      <c r="BA66" s="251"/>
      <c r="BB66" s="252"/>
      <c r="BC66" s="250"/>
      <c r="BD66" s="251"/>
      <c r="BE66" s="251"/>
      <c r="BF66" s="251"/>
      <c r="BG66" s="251"/>
      <c r="BH66" s="251"/>
      <c r="BI66" s="251"/>
      <c r="BJ66" s="251"/>
      <c r="BK66" s="251"/>
      <c r="BL66" s="251"/>
      <c r="BM66" s="252"/>
      <c r="BN66" s="244">
        <v>39060</v>
      </c>
      <c r="BO66" s="245"/>
      <c r="BP66" s="245"/>
      <c r="BQ66" s="245"/>
      <c r="BR66" s="245"/>
      <c r="BS66" s="245"/>
      <c r="BT66" s="245"/>
      <c r="BU66" s="245"/>
      <c r="BV66" s="245"/>
      <c r="BW66" s="245"/>
      <c r="BX66" s="245"/>
      <c r="BY66" s="245"/>
      <c r="BZ66" s="245"/>
      <c r="CA66" s="245"/>
      <c r="CB66" s="246"/>
    </row>
    <row r="67" spans="1:82">
      <c r="A67" s="253">
        <v>3</v>
      </c>
      <c r="B67" s="254"/>
      <c r="C67" s="254"/>
      <c r="D67" s="255"/>
      <c r="E67" s="253" t="s">
        <v>539</v>
      </c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55"/>
      <c r="AS67" s="250"/>
      <c r="AT67" s="251"/>
      <c r="AU67" s="251"/>
      <c r="AV67" s="251"/>
      <c r="AW67" s="251"/>
      <c r="AX67" s="251"/>
      <c r="AY67" s="251"/>
      <c r="AZ67" s="251"/>
      <c r="BA67" s="251"/>
      <c r="BB67" s="252"/>
      <c r="BC67" s="250"/>
      <c r="BD67" s="251"/>
      <c r="BE67" s="251"/>
      <c r="BF67" s="251"/>
      <c r="BG67" s="251"/>
      <c r="BH67" s="251"/>
      <c r="BI67" s="251"/>
      <c r="BJ67" s="251"/>
      <c r="BK67" s="251"/>
      <c r="BL67" s="251"/>
      <c r="BM67" s="252"/>
      <c r="BN67" s="244">
        <v>46900</v>
      </c>
      <c r="BO67" s="245"/>
      <c r="BP67" s="245"/>
      <c r="BQ67" s="245"/>
      <c r="BR67" s="245"/>
      <c r="BS67" s="245"/>
      <c r="BT67" s="245"/>
      <c r="BU67" s="245"/>
      <c r="BV67" s="245"/>
      <c r="BW67" s="245"/>
      <c r="BX67" s="245"/>
      <c r="BY67" s="245"/>
      <c r="BZ67" s="245"/>
      <c r="CA67" s="245"/>
      <c r="CB67" s="246"/>
    </row>
    <row r="68" spans="1:82">
      <c r="A68" s="253">
        <v>4</v>
      </c>
      <c r="B68" s="254"/>
      <c r="C68" s="254"/>
      <c r="D68" s="255"/>
      <c r="E68" s="253" t="s">
        <v>494</v>
      </c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254"/>
      <c r="AL68" s="254"/>
      <c r="AM68" s="254"/>
      <c r="AN68" s="254"/>
      <c r="AO68" s="254"/>
      <c r="AP68" s="254"/>
      <c r="AQ68" s="254"/>
      <c r="AR68" s="255"/>
      <c r="AS68" s="250"/>
      <c r="AT68" s="251"/>
      <c r="AU68" s="251"/>
      <c r="AV68" s="251"/>
      <c r="AW68" s="251"/>
      <c r="AX68" s="251"/>
      <c r="AY68" s="251"/>
      <c r="AZ68" s="251"/>
      <c r="BA68" s="251"/>
      <c r="BB68" s="252"/>
      <c r="BC68" s="250"/>
      <c r="BD68" s="251"/>
      <c r="BE68" s="251"/>
      <c r="BF68" s="251"/>
      <c r="BG68" s="251"/>
      <c r="BH68" s="251"/>
      <c r="BI68" s="251"/>
      <c r="BJ68" s="251"/>
      <c r="BK68" s="251"/>
      <c r="BL68" s="251"/>
      <c r="BM68" s="252"/>
      <c r="BN68" s="244"/>
      <c r="BO68" s="245"/>
      <c r="BP68" s="245"/>
      <c r="BQ68" s="245"/>
      <c r="BR68" s="245"/>
      <c r="BS68" s="245"/>
      <c r="BT68" s="245"/>
      <c r="BU68" s="245"/>
      <c r="BV68" s="245"/>
      <c r="BW68" s="245"/>
      <c r="BX68" s="245"/>
      <c r="BY68" s="245"/>
      <c r="BZ68" s="245"/>
      <c r="CA68" s="245"/>
      <c r="CB68" s="246"/>
    </row>
    <row r="69" spans="1:82">
      <c r="A69" s="253">
        <v>3</v>
      </c>
      <c r="B69" s="254"/>
      <c r="C69" s="254"/>
      <c r="D69" s="255"/>
      <c r="E69" s="253" t="s">
        <v>408</v>
      </c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254"/>
      <c r="AL69" s="254"/>
      <c r="AM69" s="254"/>
      <c r="AN69" s="254"/>
      <c r="AO69" s="254"/>
      <c r="AP69" s="254"/>
      <c r="AQ69" s="254"/>
      <c r="AR69" s="255"/>
      <c r="AS69" s="250"/>
      <c r="AT69" s="251"/>
      <c r="AU69" s="251"/>
      <c r="AV69" s="251"/>
      <c r="AW69" s="251"/>
      <c r="AX69" s="251"/>
      <c r="AY69" s="251"/>
      <c r="AZ69" s="251"/>
      <c r="BA69" s="251"/>
      <c r="BB69" s="252"/>
      <c r="BC69" s="250"/>
      <c r="BD69" s="251"/>
      <c r="BE69" s="251"/>
      <c r="BF69" s="251"/>
      <c r="BG69" s="251"/>
      <c r="BH69" s="251"/>
      <c r="BI69" s="251"/>
      <c r="BJ69" s="251"/>
      <c r="BK69" s="251"/>
      <c r="BL69" s="251"/>
      <c r="BM69" s="252"/>
      <c r="BN69" s="244">
        <f>250+950+238736.06+47504.22-2388-99600.5</f>
        <v>185451.78000000003</v>
      </c>
      <c r="BO69" s="245"/>
      <c r="BP69" s="245"/>
      <c r="BQ69" s="245"/>
      <c r="BR69" s="245"/>
      <c r="BS69" s="245"/>
      <c r="BT69" s="245"/>
      <c r="BU69" s="245"/>
      <c r="BV69" s="245"/>
      <c r="BW69" s="245"/>
      <c r="BX69" s="245"/>
      <c r="BY69" s="245"/>
      <c r="BZ69" s="245"/>
      <c r="CA69" s="245"/>
      <c r="CB69" s="246"/>
    </row>
    <row r="70" spans="1:82">
      <c r="A70" s="253">
        <v>4</v>
      </c>
      <c r="B70" s="254"/>
      <c r="C70" s="254"/>
      <c r="D70" s="255"/>
      <c r="E70" s="253" t="s">
        <v>469</v>
      </c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254"/>
      <c r="AL70" s="254"/>
      <c r="AM70" s="254"/>
      <c r="AN70" s="254"/>
      <c r="AO70" s="254"/>
      <c r="AP70" s="254"/>
      <c r="AQ70" s="254"/>
      <c r="AR70" s="255"/>
      <c r="AS70" s="250"/>
      <c r="AT70" s="251"/>
      <c r="AU70" s="251"/>
      <c r="AV70" s="251"/>
      <c r="AW70" s="251"/>
      <c r="AX70" s="251"/>
      <c r="AY70" s="251"/>
      <c r="AZ70" s="251"/>
      <c r="BA70" s="251"/>
      <c r="BB70" s="252"/>
      <c r="BC70" s="333"/>
      <c r="BD70" s="334"/>
      <c r="BE70" s="334"/>
      <c r="BF70" s="334"/>
      <c r="BG70" s="334"/>
      <c r="BH70" s="334"/>
      <c r="BI70" s="334"/>
      <c r="BJ70" s="334"/>
      <c r="BK70" s="334"/>
      <c r="BL70" s="334"/>
      <c r="BM70" s="335"/>
      <c r="BN70" s="244">
        <f>256506+40000</f>
        <v>296506</v>
      </c>
      <c r="BO70" s="245"/>
      <c r="BP70" s="245"/>
      <c r="BQ70" s="245"/>
      <c r="BR70" s="245"/>
      <c r="BS70" s="245"/>
      <c r="BT70" s="245"/>
      <c r="BU70" s="245"/>
      <c r="BV70" s="245"/>
      <c r="BW70" s="245"/>
      <c r="BX70" s="245"/>
      <c r="BY70" s="245"/>
      <c r="BZ70" s="245"/>
      <c r="CA70" s="245"/>
      <c r="CB70" s="246"/>
    </row>
    <row r="71" spans="1:82" ht="0.75" customHeight="1">
      <c r="A71" s="253"/>
      <c r="B71" s="254"/>
      <c r="C71" s="254"/>
      <c r="D71" s="255"/>
      <c r="E71" s="253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254"/>
      <c r="AL71" s="254"/>
      <c r="AM71" s="254"/>
      <c r="AN71" s="254"/>
      <c r="AO71" s="254"/>
      <c r="AP71" s="254"/>
      <c r="AQ71" s="254"/>
      <c r="AR71" s="255"/>
      <c r="AS71" s="250"/>
      <c r="AT71" s="251"/>
      <c r="AU71" s="251"/>
      <c r="AV71" s="251"/>
      <c r="AW71" s="251"/>
      <c r="AX71" s="251"/>
      <c r="AY71" s="251"/>
      <c r="AZ71" s="251"/>
      <c r="BA71" s="251"/>
      <c r="BB71" s="252"/>
      <c r="BC71" s="250"/>
      <c r="BD71" s="251"/>
      <c r="BE71" s="251"/>
      <c r="BF71" s="251"/>
      <c r="BG71" s="251"/>
      <c r="BH71" s="251"/>
      <c r="BI71" s="251"/>
      <c r="BJ71" s="251"/>
      <c r="BK71" s="251"/>
      <c r="BL71" s="251"/>
      <c r="BM71" s="252"/>
      <c r="BN71" s="244"/>
      <c r="BO71" s="245"/>
      <c r="BP71" s="245"/>
      <c r="BQ71" s="245"/>
      <c r="BR71" s="245"/>
      <c r="BS71" s="245"/>
      <c r="BT71" s="245"/>
      <c r="BU71" s="245"/>
      <c r="BV71" s="245"/>
      <c r="BW71" s="245"/>
      <c r="BX71" s="245"/>
      <c r="BY71" s="245"/>
      <c r="BZ71" s="245"/>
      <c r="CA71" s="245"/>
      <c r="CB71" s="246"/>
    </row>
    <row r="72" spans="1:82" hidden="1">
      <c r="A72" s="253"/>
      <c r="B72" s="254"/>
      <c r="C72" s="254"/>
      <c r="D72" s="255"/>
      <c r="E72" s="253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254"/>
      <c r="AL72" s="254"/>
      <c r="AM72" s="254"/>
      <c r="AN72" s="254"/>
      <c r="AO72" s="254"/>
      <c r="AP72" s="254"/>
      <c r="AQ72" s="254"/>
      <c r="AR72" s="255"/>
      <c r="AS72" s="250"/>
      <c r="AT72" s="251"/>
      <c r="AU72" s="251"/>
      <c r="AV72" s="251"/>
      <c r="AW72" s="251"/>
      <c r="AX72" s="251"/>
      <c r="AY72" s="251"/>
      <c r="AZ72" s="251"/>
      <c r="BA72" s="251"/>
      <c r="BB72" s="252"/>
      <c r="BC72" s="250"/>
      <c r="BD72" s="251"/>
      <c r="BE72" s="251"/>
      <c r="BF72" s="251"/>
      <c r="BG72" s="251"/>
      <c r="BH72" s="251"/>
      <c r="BI72" s="251"/>
      <c r="BJ72" s="251"/>
      <c r="BK72" s="251"/>
      <c r="BL72" s="251"/>
      <c r="BM72" s="252"/>
      <c r="BN72" s="244"/>
      <c r="BO72" s="245"/>
      <c r="BP72" s="245"/>
      <c r="BQ72" s="245"/>
      <c r="BR72" s="245"/>
      <c r="BS72" s="245"/>
      <c r="BT72" s="245"/>
      <c r="BU72" s="245"/>
      <c r="BV72" s="245"/>
      <c r="BW72" s="245"/>
      <c r="BX72" s="245"/>
      <c r="BY72" s="245"/>
      <c r="BZ72" s="245"/>
      <c r="CA72" s="245"/>
      <c r="CB72" s="246"/>
    </row>
    <row r="73" spans="1:82" hidden="1">
      <c r="A73" s="253"/>
      <c r="B73" s="254"/>
      <c r="C73" s="254"/>
      <c r="D73" s="255"/>
      <c r="E73" s="253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254"/>
      <c r="AL73" s="254"/>
      <c r="AM73" s="254"/>
      <c r="AN73" s="254"/>
      <c r="AO73" s="254"/>
      <c r="AP73" s="254"/>
      <c r="AQ73" s="254"/>
      <c r="AR73" s="255"/>
      <c r="AS73" s="250"/>
      <c r="AT73" s="251"/>
      <c r="AU73" s="251"/>
      <c r="AV73" s="251"/>
      <c r="AW73" s="251"/>
      <c r="AX73" s="251"/>
      <c r="AY73" s="251"/>
      <c r="AZ73" s="251"/>
      <c r="BA73" s="251"/>
      <c r="BB73" s="252"/>
      <c r="BC73" s="250">
        <v>1</v>
      </c>
      <c r="BD73" s="251"/>
      <c r="BE73" s="251"/>
      <c r="BF73" s="251"/>
      <c r="BG73" s="251"/>
      <c r="BH73" s="251"/>
      <c r="BI73" s="251"/>
      <c r="BJ73" s="251"/>
      <c r="BK73" s="251"/>
      <c r="BL73" s="251"/>
      <c r="BM73" s="252"/>
      <c r="BN73" s="244"/>
      <c r="BO73" s="245"/>
      <c r="BP73" s="245"/>
      <c r="BQ73" s="245"/>
      <c r="BR73" s="245"/>
      <c r="BS73" s="245"/>
      <c r="BT73" s="245"/>
      <c r="BU73" s="245"/>
      <c r="BV73" s="245"/>
      <c r="BW73" s="245"/>
      <c r="BX73" s="245"/>
      <c r="BY73" s="245"/>
      <c r="BZ73" s="245"/>
      <c r="CA73" s="245"/>
      <c r="CB73" s="246"/>
    </row>
    <row r="74" spans="1:82">
      <c r="A74" s="253"/>
      <c r="B74" s="254"/>
      <c r="C74" s="254"/>
      <c r="D74" s="255"/>
      <c r="E74" s="250" t="s">
        <v>332</v>
      </c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251"/>
      <c r="AL74" s="251"/>
      <c r="AM74" s="251"/>
      <c r="AN74" s="251"/>
      <c r="AO74" s="251"/>
      <c r="AP74" s="251"/>
      <c r="AQ74" s="251"/>
      <c r="AR74" s="252"/>
      <c r="AS74" s="278" t="s">
        <v>38</v>
      </c>
      <c r="AT74" s="279"/>
      <c r="AU74" s="279"/>
      <c r="AV74" s="279"/>
      <c r="AW74" s="279"/>
      <c r="AX74" s="279"/>
      <c r="AY74" s="279"/>
      <c r="AZ74" s="279"/>
      <c r="BA74" s="279"/>
      <c r="BB74" s="280"/>
      <c r="BC74" s="278" t="s">
        <v>38</v>
      </c>
      <c r="BD74" s="279"/>
      <c r="BE74" s="279"/>
      <c r="BF74" s="279"/>
      <c r="BG74" s="279"/>
      <c r="BH74" s="279"/>
      <c r="BI74" s="279"/>
      <c r="BJ74" s="279"/>
      <c r="BK74" s="279"/>
      <c r="BL74" s="279"/>
      <c r="BM74" s="280"/>
      <c r="BN74" s="244">
        <f>SUM(BN63:CB70)</f>
        <v>4328810.32</v>
      </c>
      <c r="BO74" s="245"/>
      <c r="BP74" s="245"/>
      <c r="BQ74" s="245"/>
      <c r="BR74" s="245"/>
      <c r="BS74" s="245"/>
      <c r="BT74" s="245"/>
      <c r="BU74" s="245"/>
      <c r="BV74" s="245"/>
      <c r="BW74" s="245"/>
      <c r="BX74" s="245"/>
      <c r="BY74" s="245"/>
      <c r="BZ74" s="245"/>
      <c r="CA74" s="245"/>
      <c r="CB74" s="246"/>
      <c r="CD74" s="116">
        <f>BN74+BN54+BN22+Лист6!BP42+Лист6!BP17</f>
        <v>8494283.1100000013</v>
      </c>
    </row>
  </sheetData>
  <mergeCells count="300">
    <mergeCell ref="E52:AS52"/>
    <mergeCell ref="A52:D52"/>
    <mergeCell ref="BD52:BM52"/>
    <mergeCell ref="BN52:CB52"/>
    <mergeCell ref="A53:D53"/>
    <mergeCell ref="E53:AS53"/>
    <mergeCell ref="BD53:BM53"/>
    <mergeCell ref="BN53:CB53"/>
    <mergeCell ref="A41:D41"/>
    <mergeCell ref="E41:AS41"/>
    <mergeCell ref="BD41:BM41"/>
    <mergeCell ref="BN41:CB41"/>
    <mergeCell ref="A42:D42"/>
    <mergeCell ref="BD42:BM42"/>
    <mergeCell ref="BN42:CB42"/>
    <mergeCell ref="E46:BC46"/>
    <mergeCell ref="BD46:BM46"/>
    <mergeCell ref="BN46:CB46"/>
    <mergeCell ref="A47:D47"/>
    <mergeCell ref="E47:BC47"/>
    <mergeCell ref="BD47:BM47"/>
    <mergeCell ref="BN47:CB47"/>
    <mergeCell ref="A51:D51"/>
    <mergeCell ref="E51:BC51"/>
    <mergeCell ref="A16:D16"/>
    <mergeCell ref="E16:AM16"/>
    <mergeCell ref="AN16:BC16"/>
    <mergeCell ref="BD16:BM16"/>
    <mergeCell ref="BN16:CB16"/>
    <mergeCell ref="AS65:BB65"/>
    <mergeCell ref="BC65:BM65"/>
    <mergeCell ref="BN65:CB65"/>
    <mergeCell ref="A66:D66"/>
    <mergeCell ref="E66:AR66"/>
    <mergeCell ref="AS66:BB66"/>
    <mergeCell ref="BC66:BM66"/>
    <mergeCell ref="BN66:CB66"/>
    <mergeCell ref="A17:D17"/>
    <mergeCell ref="E17:AM17"/>
    <mergeCell ref="AN17:BC17"/>
    <mergeCell ref="BD17:BM17"/>
    <mergeCell ref="BN17:CB17"/>
    <mergeCell ref="A18:D18"/>
    <mergeCell ref="E18:AM18"/>
    <mergeCell ref="AN18:BC18"/>
    <mergeCell ref="BD18:BM18"/>
    <mergeCell ref="BN18:CB18"/>
    <mergeCell ref="A19:D19"/>
    <mergeCell ref="A1:CB1"/>
    <mergeCell ref="A3:D3"/>
    <mergeCell ref="E3:AM3"/>
    <mergeCell ref="AN3:BC3"/>
    <mergeCell ref="BD3:BM3"/>
    <mergeCell ref="BN3:CB3"/>
    <mergeCell ref="A4:D4"/>
    <mergeCell ref="E4:AM4"/>
    <mergeCell ref="AN4:BC4"/>
    <mergeCell ref="BD4:BM4"/>
    <mergeCell ref="BN4:CB4"/>
    <mergeCell ref="A5:D5"/>
    <mergeCell ref="E5:AM5"/>
    <mergeCell ref="AN5:BC5"/>
    <mergeCell ref="BD5:BM5"/>
    <mergeCell ref="BN5:CB5"/>
    <mergeCell ref="A6:D6"/>
    <mergeCell ref="E6:AM6"/>
    <mergeCell ref="AN6:BC6"/>
    <mergeCell ref="BD6:BM6"/>
    <mergeCell ref="BN6:CB6"/>
    <mergeCell ref="A7:D7"/>
    <mergeCell ref="E7:AM7"/>
    <mergeCell ref="AN7:BC7"/>
    <mergeCell ref="BD7:BM7"/>
    <mergeCell ref="BN7:CB7"/>
    <mergeCell ref="A8:D8"/>
    <mergeCell ref="E8:AM8"/>
    <mergeCell ref="AN8:BC8"/>
    <mergeCell ref="BD8:BM8"/>
    <mergeCell ref="BN8:CB8"/>
    <mergeCell ref="A9:D9"/>
    <mergeCell ref="E9:AM9"/>
    <mergeCell ref="AN9:BC9"/>
    <mergeCell ref="BD9:BM9"/>
    <mergeCell ref="BN9:CB9"/>
    <mergeCell ref="A11:D11"/>
    <mergeCell ref="E11:AM11"/>
    <mergeCell ref="AN11:BC11"/>
    <mergeCell ref="BD11:BM11"/>
    <mergeCell ref="BN11:CB11"/>
    <mergeCell ref="A10:D10"/>
    <mergeCell ref="E10:AM10"/>
    <mergeCell ref="AN10:BC10"/>
    <mergeCell ref="BD10:BM10"/>
    <mergeCell ref="BN10:CB10"/>
    <mergeCell ref="A12:D12"/>
    <mergeCell ref="E12:AM12"/>
    <mergeCell ref="AN12:BC12"/>
    <mergeCell ref="BD12:BM12"/>
    <mergeCell ref="BN12:CB12"/>
    <mergeCell ref="A13:D13"/>
    <mergeCell ref="E13:AM13"/>
    <mergeCell ref="AN13:BC13"/>
    <mergeCell ref="BD13:BM13"/>
    <mergeCell ref="BN13:CB13"/>
    <mergeCell ref="A14:D14"/>
    <mergeCell ref="E14:AM14"/>
    <mergeCell ref="AN14:BC14"/>
    <mergeCell ref="BD14:BM14"/>
    <mergeCell ref="BN14:CB14"/>
    <mergeCell ref="A15:D15"/>
    <mergeCell ref="E15:AM15"/>
    <mergeCell ref="AN15:BC15"/>
    <mergeCell ref="BD15:BM15"/>
    <mergeCell ref="BN15:CB15"/>
    <mergeCell ref="E19:AM19"/>
    <mergeCell ref="AN19:BC19"/>
    <mergeCell ref="BD19:BM19"/>
    <mergeCell ref="BN19:CB19"/>
    <mergeCell ref="A21:D21"/>
    <mergeCell ref="E21:AM21"/>
    <mergeCell ref="AN21:BC21"/>
    <mergeCell ref="BD21:BM21"/>
    <mergeCell ref="BN21:CB21"/>
    <mergeCell ref="A20:D20"/>
    <mergeCell ref="E20:AM20"/>
    <mergeCell ref="AN20:BC20"/>
    <mergeCell ref="BD20:BM20"/>
    <mergeCell ref="BN20:CB20"/>
    <mergeCell ref="A22:D22"/>
    <mergeCell ref="E22:AM22"/>
    <mergeCell ref="AN22:BC22"/>
    <mergeCell ref="BD22:BM22"/>
    <mergeCell ref="BN22:CB22"/>
    <mergeCell ref="A24:CB24"/>
    <mergeCell ref="A26:D26"/>
    <mergeCell ref="E26:BC26"/>
    <mergeCell ref="BD26:BM26"/>
    <mergeCell ref="BN26:CB26"/>
    <mergeCell ref="A27:D27"/>
    <mergeCell ref="E27:BC27"/>
    <mergeCell ref="BD27:BM27"/>
    <mergeCell ref="BN27:CB27"/>
    <mergeCell ref="A30:D30"/>
    <mergeCell ref="E30:BC30"/>
    <mergeCell ref="BD30:BM30"/>
    <mergeCell ref="BN30:CB30"/>
    <mergeCell ref="A31:D31"/>
    <mergeCell ref="E31:BC31"/>
    <mergeCell ref="BD31:BM31"/>
    <mergeCell ref="BN31:CB31"/>
    <mergeCell ref="A28:D28"/>
    <mergeCell ref="E28:BC28"/>
    <mergeCell ref="BD28:BM28"/>
    <mergeCell ref="BN28:CB28"/>
    <mergeCell ref="A29:D29"/>
    <mergeCell ref="E29:BC29"/>
    <mergeCell ref="BD29:BM29"/>
    <mergeCell ref="BN29:CB29"/>
    <mergeCell ref="A34:D34"/>
    <mergeCell ref="E34:AS34"/>
    <mergeCell ref="BD34:BM34"/>
    <mergeCell ref="BN34:CB34"/>
    <mergeCell ref="A35:D35"/>
    <mergeCell ref="E35:BC35"/>
    <mergeCell ref="BD35:BM35"/>
    <mergeCell ref="BN35:CB35"/>
    <mergeCell ref="A32:D32"/>
    <mergeCell ref="E32:AS32"/>
    <mergeCell ref="BD32:BM32"/>
    <mergeCell ref="BN32:CB32"/>
    <mergeCell ref="A33:D33"/>
    <mergeCell ref="E33:BC33"/>
    <mergeCell ref="BD33:BM33"/>
    <mergeCell ref="BN33:CB33"/>
    <mergeCell ref="A36:D36"/>
    <mergeCell ref="E36:AS36"/>
    <mergeCell ref="BD36:BM36"/>
    <mergeCell ref="BN36:CB36"/>
    <mergeCell ref="A40:D40"/>
    <mergeCell ref="E40:BC40"/>
    <mergeCell ref="BD40:BM40"/>
    <mergeCell ref="BN40:CB40"/>
    <mergeCell ref="A37:D37"/>
    <mergeCell ref="E37:AS37"/>
    <mergeCell ref="BD37:BM37"/>
    <mergeCell ref="BN37:CB37"/>
    <mergeCell ref="A38:D38"/>
    <mergeCell ref="E38:AS38"/>
    <mergeCell ref="BD38:BM38"/>
    <mergeCell ref="BN38:CB38"/>
    <mergeCell ref="A39:D39"/>
    <mergeCell ref="E39:AS39"/>
    <mergeCell ref="BD39:BM39"/>
    <mergeCell ref="BN39:CB39"/>
    <mergeCell ref="A56:CB56"/>
    <mergeCell ref="A57:CB57"/>
    <mergeCell ref="A59:D59"/>
    <mergeCell ref="E59:AR59"/>
    <mergeCell ref="AS59:BB59"/>
    <mergeCell ref="BC59:BM59"/>
    <mergeCell ref="BN59:CB59"/>
    <mergeCell ref="A43:D43"/>
    <mergeCell ref="E43:BC43"/>
    <mergeCell ref="BD43:BM43"/>
    <mergeCell ref="BN43:CB43"/>
    <mergeCell ref="A54:D54"/>
    <mergeCell ref="E54:BC54"/>
    <mergeCell ref="BD54:BM54"/>
    <mergeCell ref="BN54:CB54"/>
    <mergeCell ref="A44:D44"/>
    <mergeCell ref="E44:BC44"/>
    <mergeCell ref="BD44:BM44"/>
    <mergeCell ref="BN44:CB44"/>
    <mergeCell ref="A45:D45"/>
    <mergeCell ref="E45:BC45"/>
    <mergeCell ref="BD45:BM45"/>
    <mergeCell ref="BN45:CB45"/>
    <mergeCell ref="A46:D46"/>
    <mergeCell ref="A60:D60"/>
    <mergeCell ref="E60:AR60"/>
    <mergeCell ref="AS60:BB60"/>
    <mergeCell ref="BC60:BM60"/>
    <mergeCell ref="BN60:CB60"/>
    <mergeCell ref="A61:D61"/>
    <mergeCell ref="E61:AR61"/>
    <mergeCell ref="AS61:BB61"/>
    <mergeCell ref="BC61:BM61"/>
    <mergeCell ref="BN61:CB61"/>
    <mergeCell ref="BN69:CB69"/>
    <mergeCell ref="A70:D70"/>
    <mergeCell ref="E70:AR70"/>
    <mergeCell ref="AS70:BB70"/>
    <mergeCell ref="BC70:BM70"/>
    <mergeCell ref="BN70:CB70"/>
    <mergeCell ref="BN71:CB71"/>
    <mergeCell ref="A62:D62"/>
    <mergeCell ref="E62:AR62"/>
    <mergeCell ref="AS62:BB62"/>
    <mergeCell ref="BC62:BM62"/>
    <mergeCell ref="BN62:CB62"/>
    <mergeCell ref="A63:D63"/>
    <mergeCell ref="E63:AR63"/>
    <mergeCell ref="AS63:BB63"/>
    <mergeCell ref="BC63:BM63"/>
    <mergeCell ref="BN63:CB63"/>
    <mergeCell ref="A64:D64"/>
    <mergeCell ref="E64:AR64"/>
    <mergeCell ref="AS64:BB64"/>
    <mergeCell ref="BC64:BM64"/>
    <mergeCell ref="BN64:CB64"/>
    <mergeCell ref="A65:D65"/>
    <mergeCell ref="E65:AR65"/>
    <mergeCell ref="A74:D74"/>
    <mergeCell ref="E74:AR74"/>
    <mergeCell ref="AS74:BB74"/>
    <mergeCell ref="BC74:BM74"/>
    <mergeCell ref="BN74:CB74"/>
    <mergeCell ref="E42:BC42"/>
    <mergeCell ref="A71:D71"/>
    <mergeCell ref="E71:AR71"/>
    <mergeCell ref="AS71:BB71"/>
    <mergeCell ref="BC71:BM71"/>
    <mergeCell ref="A72:D72"/>
    <mergeCell ref="E72:AR72"/>
    <mergeCell ref="AS72:BB72"/>
    <mergeCell ref="BC72:BM72"/>
    <mergeCell ref="BN72:CB72"/>
    <mergeCell ref="A73:D73"/>
    <mergeCell ref="E73:AR73"/>
    <mergeCell ref="AS73:BB73"/>
    <mergeCell ref="BC73:BM73"/>
    <mergeCell ref="BN73:CB73"/>
    <mergeCell ref="A69:D69"/>
    <mergeCell ref="E69:AR69"/>
    <mergeCell ref="AS69:BB69"/>
    <mergeCell ref="BC69:BM69"/>
    <mergeCell ref="BD51:BM51"/>
    <mergeCell ref="BN51:CB51"/>
    <mergeCell ref="A48:D48"/>
    <mergeCell ref="E48:BC48"/>
    <mergeCell ref="BD48:BM48"/>
    <mergeCell ref="BN48:CB48"/>
    <mergeCell ref="A50:D50"/>
    <mergeCell ref="E50:BC50"/>
    <mergeCell ref="BD50:BM50"/>
    <mergeCell ref="BN50:CB50"/>
    <mergeCell ref="A49:D49"/>
    <mergeCell ref="E49:BC49"/>
    <mergeCell ref="BD49:BM49"/>
    <mergeCell ref="BN49:CB49"/>
    <mergeCell ref="A68:D68"/>
    <mergeCell ref="E68:AR68"/>
    <mergeCell ref="AS68:BB68"/>
    <mergeCell ref="BC68:BM68"/>
    <mergeCell ref="BN68:CB68"/>
    <mergeCell ref="A67:D67"/>
    <mergeCell ref="E67:AR67"/>
    <mergeCell ref="AS67:BB67"/>
    <mergeCell ref="BC67:BM67"/>
    <mergeCell ref="BN67:CB6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дс 41</vt:lpstr>
      <vt:lpstr>Лист2</vt:lpstr>
      <vt:lpstr>Лист3</vt:lpstr>
      <vt:lpstr>Лист4</vt:lpstr>
      <vt:lpstr>Лист5</vt:lpstr>
      <vt:lpstr>Лист6</vt:lpstr>
      <vt:lpstr>Лист7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2023-07-17T08:10:41Z</dcterms:modified>
</cp:coreProperties>
</file>